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Now\ero\UserData\User\Documents\Daten\Standard-CH\RL_LDV\Version5.0\Entwicklung\20200331Final\DE\Anhang_1_Beispiele QST-Berechnung_20200220_20200331\"/>
    </mc:Choice>
  </mc:AlternateContent>
  <xr:revisionPtr revIDLastSave="0" documentId="13_ncr:1_{E01B22B7-9C3C-4C38-AE24-98070555E560}" xr6:coauthVersionLast="41" xr6:coauthVersionMax="41" xr10:uidLastSave="{00000000-0000-0000-0000-000000000000}"/>
  <bookViews>
    <workbookView xWindow="2520" yWindow="636" windowWidth="17988" windowHeight="10764" activeTab="1" xr2:uid="{00000000-000D-0000-FFFF-FFFF00000000}"/>
  </bookViews>
  <sheets>
    <sheet name="Version" sheetId="103" r:id="rId1"/>
    <sheet name="Titel" sheetId="163" r:id="rId2"/>
    <sheet name="Glossar" sheetId="176" r:id="rId3"/>
    <sheet name="Inhalt" sheetId="177" r:id="rId4"/>
    <sheet name="Y1" sheetId="123" r:id="rId5"/>
    <sheet name="Y2" sheetId="159" r:id="rId6"/>
    <sheet name="Y3" sheetId="164" r:id="rId7"/>
    <sheet name="Y4" sheetId="156" r:id="rId8"/>
    <sheet name="Y5" sheetId="155" r:id="rId9"/>
    <sheet name="Y6" sheetId="82" r:id="rId10"/>
    <sheet name="Y7" sheetId="104" r:id="rId11"/>
    <sheet name="Y8" sheetId="145" r:id="rId12"/>
    <sheet name="Y9" sheetId="150" r:id="rId13"/>
    <sheet name="Y10" sheetId="151" r:id="rId14"/>
    <sheet name="Y11_AG1" sheetId="160" r:id="rId15"/>
    <sheet name="Y11_AG2" sheetId="153" r:id="rId16"/>
    <sheet name="Y12" sheetId="189" r:id="rId17"/>
    <sheet name="Y13" sheetId="107" r:id="rId18"/>
    <sheet name="Y14" sheetId="172" r:id="rId19"/>
    <sheet name="Y15" sheetId="173" r:id="rId20"/>
    <sheet name="Y16" sheetId="108" r:id="rId21"/>
    <sheet name="Y17" sheetId="154" r:id="rId22"/>
    <sheet name="Y18" sheetId="165" r:id="rId23"/>
    <sheet name="Y19" sheetId="181" r:id="rId24"/>
    <sheet name="Y20" sheetId="178" r:id="rId25"/>
    <sheet name="Y21" sheetId="190" r:id="rId26"/>
    <sheet name="Y22" sheetId="158" r:id="rId27"/>
    <sheet name="Y23" sheetId="58" r:id="rId28"/>
    <sheet name="Y24" sheetId="161" r:id="rId29"/>
    <sheet name="Y25" sheetId="95" r:id="rId30"/>
    <sheet name="Y26" sheetId="78" r:id="rId31"/>
    <sheet name="Y27" sheetId="96" r:id="rId32"/>
    <sheet name="Y28" sheetId="98" r:id="rId33"/>
    <sheet name="Y29" sheetId="97" r:id="rId34"/>
    <sheet name="Y30_AG1" sheetId="116" r:id="rId35"/>
    <sheet name="Y30_AG2" sheetId="117" r:id="rId36"/>
    <sheet name="Y31" sheetId="179" r:id="rId37"/>
    <sheet name="Y32" sheetId="180" r:id="rId38"/>
    <sheet name="Y33" sheetId="188" r:id="rId39"/>
    <sheet name="Y34" sheetId="119" r:id="rId40"/>
    <sheet name="Y35" sheetId="138" r:id="rId41"/>
    <sheet name="Y36" sheetId="120" r:id="rId42"/>
    <sheet name="Y37" sheetId="140" r:id="rId43"/>
    <sheet name="V38" sheetId="139" r:id="rId44"/>
    <sheet name="Y39" sheetId="186" r:id="rId45"/>
    <sheet name="Y40" sheetId="194" r:id="rId46"/>
    <sheet name="Y41" sheetId="195" r:id="rId47"/>
    <sheet name="Y42" sheetId="193" r:id="rId48"/>
    <sheet name="YM43" sheetId="127" r:id="rId49"/>
    <sheet name="MY44" sheetId="128" r:id="rId50"/>
    <sheet name="Y45" sheetId="169" r:id="rId51"/>
    <sheet name="Y46" sheetId="170" r:id="rId52"/>
    <sheet name="Y47" sheetId="171" r:id="rId53"/>
    <sheet name="Ansätze" sheetId="2" r:id="rId5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7" l="1"/>
  <c r="L39" i="127"/>
  <c r="K39" i="127"/>
  <c r="J39" i="127"/>
  <c r="M44" i="127"/>
  <c r="L44" i="127"/>
  <c r="K44" i="127"/>
  <c r="J44" i="127"/>
  <c r="M21" i="138" l="1"/>
  <c r="Q35" i="188" l="1"/>
  <c r="F12" i="179" l="1"/>
  <c r="E12" i="179"/>
  <c r="D12" i="179"/>
  <c r="C12" i="179"/>
  <c r="B12" i="179" l="1"/>
  <c r="N42" i="193" l="1"/>
  <c r="M42" i="193"/>
  <c r="L42" i="193"/>
  <c r="K42" i="193"/>
  <c r="J42" i="193"/>
  <c r="H32" i="194"/>
  <c r="K51" i="193"/>
  <c r="J51" i="193"/>
  <c r="O47" i="195"/>
  <c r="N47" i="195"/>
  <c r="M47" i="195"/>
  <c r="L47" i="195"/>
  <c r="K47" i="195"/>
  <c r="J47" i="195"/>
  <c r="I47" i="195"/>
  <c r="I48" i="195" s="1"/>
  <c r="I49" i="195" s="1"/>
  <c r="I50" i="195" s="1"/>
  <c r="F47" i="195"/>
  <c r="E47" i="195"/>
  <c r="D47" i="195"/>
  <c r="C47" i="195"/>
  <c r="C48" i="195" s="1"/>
  <c r="F46" i="195"/>
  <c r="C46" i="195"/>
  <c r="O42" i="195"/>
  <c r="O46" i="195" s="1"/>
  <c r="N42" i="195"/>
  <c r="N46" i="195" s="1"/>
  <c r="M42" i="195"/>
  <c r="M46" i="195" s="1"/>
  <c r="L42" i="195"/>
  <c r="K42" i="195"/>
  <c r="P42" i="195" s="1"/>
  <c r="J42" i="195"/>
  <c r="J46" i="195" s="1"/>
  <c r="I42" i="195"/>
  <c r="I46" i="195" s="1"/>
  <c r="C41" i="195"/>
  <c r="D41" i="195" s="1"/>
  <c r="F38" i="195"/>
  <c r="E38" i="195"/>
  <c r="E46" i="195" s="1"/>
  <c r="D38" i="195"/>
  <c r="D46" i="195" s="1"/>
  <c r="C38" i="195"/>
  <c r="G38" i="195" s="1"/>
  <c r="P38" i="195" s="1"/>
  <c r="I33" i="195"/>
  <c r="P33" i="195" s="1"/>
  <c r="I32" i="195"/>
  <c r="P32" i="195" s="1"/>
  <c r="O28" i="195"/>
  <c r="N28" i="195"/>
  <c r="K28" i="195"/>
  <c r="J28" i="195"/>
  <c r="I28" i="195"/>
  <c r="M28" i="195" s="1"/>
  <c r="F21" i="195"/>
  <c r="I25" i="195" s="1"/>
  <c r="C21" i="195"/>
  <c r="E21" i="195" s="1"/>
  <c r="I26" i="195" s="1"/>
  <c r="P26" i="195" s="1"/>
  <c r="O20" i="195"/>
  <c r="N20" i="195"/>
  <c r="M20" i="195"/>
  <c r="L20" i="195"/>
  <c r="K20" i="195"/>
  <c r="J20" i="195"/>
  <c r="I20" i="195"/>
  <c r="F20" i="195"/>
  <c r="E20" i="195"/>
  <c r="D20" i="195"/>
  <c r="C20" i="195"/>
  <c r="G20" i="195" s="1"/>
  <c r="P18" i="195"/>
  <c r="G18" i="195"/>
  <c r="J16" i="195"/>
  <c r="K16" i="195" s="1"/>
  <c r="L16" i="195" s="1"/>
  <c r="M16" i="195" s="1"/>
  <c r="N16" i="195" s="1"/>
  <c r="O16" i="195" s="1"/>
  <c r="I16" i="195"/>
  <c r="D16" i="195"/>
  <c r="E16" i="195" s="1"/>
  <c r="F16" i="195" s="1"/>
  <c r="C16" i="195"/>
  <c r="P15" i="195"/>
  <c r="G15" i="195"/>
  <c r="C49" i="194"/>
  <c r="C50" i="194" s="1"/>
  <c r="C51" i="194" s="1"/>
  <c r="M48" i="194"/>
  <c r="L48" i="194"/>
  <c r="K48" i="194"/>
  <c r="J48" i="194"/>
  <c r="I48" i="194"/>
  <c r="H48" i="194"/>
  <c r="G48" i="194"/>
  <c r="F48" i="194"/>
  <c r="E48" i="194"/>
  <c r="D48" i="194"/>
  <c r="D49" i="194" s="1"/>
  <c r="C48" i="194"/>
  <c r="E47" i="194"/>
  <c r="M43" i="194"/>
  <c r="L43" i="194"/>
  <c r="L47" i="194" s="1"/>
  <c r="K43" i="194"/>
  <c r="K47" i="194" s="1"/>
  <c r="J43" i="194"/>
  <c r="J47" i="194" s="1"/>
  <c r="I43" i="194"/>
  <c r="I47" i="194" s="1"/>
  <c r="H43" i="194"/>
  <c r="H47" i="194" s="1"/>
  <c r="G39" i="194"/>
  <c r="G47" i="194" s="1"/>
  <c r="F39" i="194"/>
  <c r="F47" i="194" s="1"/>
  <c r="E39" i="194"/>
  <c r="D39" i="194"/>
  <c r="D47" i="194" s="1"/>
  <c r="C39" i="194"/>
  <c r="C42" i="194" s="1"/>
  <c r="H34" i="194"/>
  <c r="O34" i="194" s="1"/>
  <c r="H33" i="194"/>
  <c r="O33" i="194" s="1"/>
  <c r="N29" i="194"/>
  <c r="K29" i="194"/>
  <c r="J29" i="194"/>
  <c r="H29" i="194"/>
  <c r="M29" i="194" s="1"/>
  <c r="N22" i="194"/>
  <c r="M22" i="194"/>
  <c r="L22" i="194"/>
  <c r="J22" i="194"/>
  <c r="I22" i="194"/>
  <c r="H22" i="194"/>
  <c r="F22" i="194"/>
  <c r="H27" i="194" s="1"/>
  <c r="O27" i="194" s="1"/>
  <c r="E22" i="194"/>
  <c r="D22" i="194"/>
  <c r="C22" i="194"/>
  <c r="K22" i="194" s="1"/>
  <c r="M21" i="194"/>
  <c r="L21" i="194"/>
  <c r="K21" i="194"/>
  <c r="J21" i="194"/>
  <c r="I21" i="194"/>
  <c r="H21" i="194"/>
  <c r="G21" i="194"/>
  <c r="F21" i="194"/>
  <c r="E21" i="194"/>
  <c r="D21" i="194"/>
  <c r="C21" i="194"/>
  <c r="O20" i="194"/>
  <c r="O18" i="194"/>
  <c r="C17" i="194"/>
  <c r="D17" i="194" s="1"/>
  <c r="E17" i="194" s="1"/>
  <c r="F17" i="194" s="1"/>
  <c r="G17" i="194" s="1"/>
  <c r="H17" i="194" s="1"/>
  <c r="I17" i="194" s="1"/>
  <c r="J17" i="194" s="1"/>
  <c r="K17" i="194" s="1"/>
  <c r="L17" i="194" s="1"/>
  <c r="M17" i="194" s="1"/>
  <c r="N17" i="194" s="1"/>
  <c r="N19" i="194" s="1"/>
  <c r="C15" i="194"/>
  <c r="D15" i="194" s="1"/>
  <c r="E15" i="194" s="1"/>
  <c r="F15" i="194" s="1"/>
  <c r="G15" i="194" s="1"/>
  <c r="H15" i="194" s="1"/>
  <c r="I15" i="194" s="1"/>
  <c r="J15" i="194" s="1"/>
  <c r="K15" i="194" s="1"/>
  <c r="L15" i="194" s="1"/>
  <c r="M15" i="194" s="1"/>
  <c r="N15" i="194" s="1"/>
  <c r="O14" i="194"/>
  <c r="I51" i="193"/>
  <c r="H40" i="193"/>
  <c r="H55" i="193" s="1"/>
  <c r="N33" i="193"/>
  <c r="M33" i="193"/>
  <c r="L33" i="193"/>
  <c r="K33" i="193"/>
  <c r="J33" i="193"/>
  <c r="I33" i="193"/>
  <c r="H33" i="193"/>
  <c r="I36" i="193"/>
  <c r="O43" i="193"/>
  <c r="H47" i="193"/>
  <c r="C49" i="195" l="1"/>
  <c r="C50" i="195" s="1"/>
  <c r="D48" i="195"/>
  <c r="D49" i="195" s="1"/>
  <c r="D50" i="195" s="1"/>
  <c r="J48" i="195"/>
  <c r="J49" i="195" s="1"/>
  <c r="J50" i="195" s="1"/>
  <c r="P25" i="195"/>
  <c r="E41" i="195"/>
  <c r="G46" i="195"/>
  <c r="E48" i="195"/>
  <c r="E49" i="195" s="1"/>
  <c r="E50" i="195" s="1"/>
  <c r="K48" i="195"/>
  <c r="K49" i="195" s="1"/>
  <c r="K50" i="195" s="1"/>
  <c r="P20" i="195"/>
  <c r="L46" i="195"/>
  <c r="D21" i="195"/>
  <c r="C22" i="195"/>
  <c r="L28" i="195"/>
  <c r="I45" i="195"/>
  <c r="I31" i="195" s="1"/>
  <c r="I35" i="195" s="1"/>
  <c r="G47" i="195"/>
  <c r="P47" i="195"/>
  <c r="K46" i="195"/>
  <c r="P46" i="195" s="1"/>
  <c r="I21" i="195"/>
  <c r="J45" i="195"/>
  <c r="D42" i="194"/>
  <c r="C23" i="194"/>
  <c r="O21" i="194"/>
  <c r="D50" i="194"/>
  <c r="D51" i="194" s="1"/>
  <c r="O19" i="194"/>
  <c r="N48" i="194"/>
  <c r="N43" i="194"/>
  <c r="N21" i="194"/>
  <c r="E49" i="194"/>
  <c r="E50" i="194" s="1"/>
  <c r="E51" i="194" s="1"/>
  <c r="O48" i="194"/>
  <c r="F49" i="194"/>
  <c r="M47" i="194"/>
  <c r="L29" i="194"/>
  <c r="G22" i="194"/>
  <c r="H26" i="194" s="1"/>
  <c r="O26" i="194" s="1"/>
  <c r="I29" i="194"/>
  <c r="O39" i="194"/>
  <c r="O43" i="194"/>
  <c r="C47" i="194"/>
  <c r="H46" i="194"/>
  <c r="I41" i="193"/>
  <c r="I45" i="193"/>
  <c r="H34" i="193"/>
  <c r="I52" i="193"/>
  <c r="I54" i="193"/>
  <c r="C76" i="193"/>
  <c r="D76" i="193" s="1"/>
  <c r="E76" i="193" s="1"/>
  <c r="F76" i="193" s="1"/>
  <c r="G76" i="193" s="1"/>
  <c r="H76" i="193" s="1"/>
  <c r="I75" i="193"/>
  <c r="O75" i="193" s="1"/>
  <c r="M73" i="193"/>
  <c r="L73" i="193"/>
  <c r="K73" i="193"/>
  <c r="J73" i="193"/>
  <c r="I73" i="193"/>
  <c r="H73" i="193"/>
  <c r="G73" i="193"/>
  <c r="F73" i="193"/>
  <c r="E73" i="193"/>
  <c r="D73" i="193"/>
  <c r="C73" i="193"/>
  <c r="M72" i="193"/>
  <c r="L72" i="193"/>
  <c r="K72" i="193"/>
  <c r="I72" i="193"/>
  <c r="H72" i="193"/>
  <c r="I71" i="193"/>
  <c r="M68" i="193"/>
  <c r="L68" i="193"/>
  <c r="K68" i="193"/>
  <c r="J68" i="193"/>
  <c r="I68" i="193"/>
  <c r="H67" i="193"/>
  <c r="H62" i="193"/>
  <c r="O62" i="193" s="1"/>
  <c r="G58" i="193"/>
  <c r="G72" i="193" s="1"/>
  <c r="F58" i="193"/>
  <c r="F72" i="193" s="1"/>
  <c r="E58" i="193"/>
  <c r="E72" i="193" s="1"/>
  <c r="D58" i="193"/>
  <c r="D72" i="193" s="1"/>
  <c r="C58" i="193"/>
  <c r="C61" i="193" s="1"/>
  <c r="D61" i="193" s="1"/>
  <c r="E61" i="193" s="1"/>
  <c r="I53" i="193"/>
  <c r="O53" i="193" s="1"/>
  <c r="O52" i="193"/>
  <c r="N48" i="193"/>
  <c r="M48" i="193"/>
  <c r="L48" i="193"/>
  <c r="K48" i="193"/>
  <c r="J48" i="193"/>
  <c r="I48" i="193"/>
  <c r="I46" i="193"/>
  <c r="O46" i="193" s="1"/>
  <c r="H44" i="193"/>
  <c r="O44" i="193" s="1"/>
  <c r="H43" i="193"/>
  <c r="N37" i="193"/>
  <c r="M37" i="193"/>
  <c r="L37" i="193"/>
  <c r="K37" i="193"/>
  <c r="J37" i="193"/>
  <c r="I37" i="193"/>
  <c r="H37" i="193"/>
  <c r="N30" i="193"/>
  <c r="M30" i="193"/>
  <c r="L30" i="193"/>
  <c r="K30" i="193"/>
  <c r="J30" i="193"/>
  <c r="I30" i="193"/>
  <c r="H30" i="193"/>
  <c r="C30" i="193"/>
  <c r="D30" i="193" s="1"/>
  <c r="M29" i="193"/>
  <c r="L29" i="193"/>
  <c r="K29" i="193"/>
  <c r="J29" i="193"/>
  <c r="I29" i="193"/>
  <c r="H29" i="193"/>
  <c r="G29" i="193"/>
  <c r="F29" i="193"/>
  <c r="E29" i="193"/>
  <c r="D29" i="193"/>
  <c r="C29" i="193"/>
  <c r="O28" i="193"/>
  <c r="O24" i="193"/>
  <c r="D23" i="193"/>
  <c r="E23" i="193" s="1"/>
  <c r="F23" i="193" s="1"/>
  <c r="G23" i="193" s="1"/>
  <c r="H23" i="193" s="1"/>
  <c r="I23" i="193" s="1"/>
  <c r="J23" i="193" s="1"/>
  <c r="K23" i="193" s="1"/>
  <c r="L23" i="193" s="1"/>
  <c r="M23" i="193" s="1"/>
  <c r="N23" i="193" s="1"/>
  <c r="N27" i="193" s="1"/>
  <c r="C23" i="193"/>
  <c r="D21" i="193"/>
  <c r="E21" i="193" s="1"/>
  <c r="F21" i="193" s="1"/>
  <c r="G21" i="193" s="1"/>
  <c r="H21" i="193" s="1"/>
  <c r="I21" i="193" s="1"/>
  <c r="J21" i="193" s="1"/>
  <c r="K21" i="193" s="1"/>
  <c r="L21" i="193" s="1"/>
  <c r="M21" i="193" s="1"/>
  <c r="N21" i="193" s="1"/>
  <c r="C21" i="193"/>
  <c r="O20" i="193"/>
  <c r="I36" i="195" l="1"/>
  <c r="J31" i="195"/>
  <c r="I52" i="195"/>
  <c r="I51" i="195"/>
  <c r="L48" i="195"/>
  <c r="C35" i="195"/>
  <c r="C27" i="195"/>
  <c r="F48" i="195"/>
  <c r="F49" i="195" s="1"/>
  <c r="F50" i="195" s="1"/>
  <c r="F41" i="195"/>
  <c r="K45" i="195"/>
  <c r="I34" i="195"/>
  <c r="C36" i="194"/>
  <c r="C28" i="194"/>
  <c r="F50" i="194"/>
  <c r="F51" i="194" s="1"/>
  <c r="G49" i="194"/>
  <c r="N47" i="194"/>
  <c r="O47" i="194" s="1"/>
  <c r="D23" i="194"/>
  <c r="D36" i="194" s="1"/>
  <c r="D37" i="194" s="1"/>
  <c r="E42" i="194"/>
  <c r="H35" i="194"/>
  <c r="I32" i="194" s="1"/>
  <c r="I46" i="194"/>
  <c r="I42" i="193"/>
  <c r="I55" i="193" s="1"/>
  <c r="I56" i="193" s="1"/>
  <c r="I47" i="193"/>
  <c r="F61" i="193"/>
  <c r="N29" i="193"/>
  <c r="N73" i="193"/>
  <c r="N68" i="193"/>
  <c r="N72" i="193" s="1"/>
  <c r="O27" i="193"/>
  <c r="O58" i="193"/>
  <c r="C72" i="193"/>
  <c r="O72" i="193" s="1"/>
  <c r="O73" i="193"/>
  <c r="O45" i="193"/>
  <c r="J72" i="193"/>
  <c r="O68" i="193"/>
  <c r="F30" i="193"/>
  <c r="H35" i="193" s="1"/>
  <c r="O35" i="193" s="1"/>
  <c r="E30" i="193"/>
  <c r="G30" i="193"/>
  <c r="C31" i="193"/>
  <c r="I67" i="193"/>
  <c r="J71" i="193"/>
  <c r="C74" i="193"/>
  <c r="C77" i="193" s="1"/>
  <c r="C78" i="193" s="1"/>
  <c r="I76" i="193"/>
  <c r="J76" i="193" s="1"/>
  <c r="K76" i="193" s="1"/>
  <c r="L76" i="193" s="1"/>
  <c r="M76" i="193" s="1"/>
  <c r="N76" i="193" s="1"/>
  <c r="O29" i="193"/>
  <c r="C36" i="195" l="1"/>
  <c r="J35" i="195"/>
  <c r="J34" i="195"/>
  <c r="I54" i="195"/>
  <c r="I53" i="195"/>
  <c r="L49" i="195"/>
  <c r="L50" i="195" s="1"/>
  <c r="M48" i="195"/>
  <c r="I41" i="195"/>
  <c r="K31" i="195"/>
  <c r="L45" i="195"/>
  <c r="D22" i="195"/>
  <c r="D27" i="195" s="1"/>
  <c r="F42" i="194"/>
  <c r="G50" i="194"/>
  <c r="G51" i="194" s="1"/>
  <c r="H49" i="194"/>
  <c r="J46" i="194"/>
  <c r="H53" i="194"/>
  <c r="H52" i="194"/>
  <c r="C37" i="194"/>
  <c r="D28" i="194"/>
  <c r="C36" i="193"/>
  <c r="C55" i="193"/>
  <c r="D74" i="193"/>
  <c r="G61" i="193"/>
  <c r="O40" i="193"/>
  <c r="J55" i="193"/>
  <c r="K71" i="193"/>
  <c r="H56" i="193"/>
  <c r="O34" i="193"/>
  <c r="J67" i="193"/>
  <c r="E17" i="190"/>
  <c r="D17" i="190"/>
  <c r="C17" i="190"/>
  <c r="B26" i="190"/>
  <c r="B27" i="190" s="1"/>
  <c r="B28" i="190" s="1"/>
  <c r="E25" i="190"/>
  <c r="D25" i="190"/>
  <c r="C25" i="190"/>
  <c r="C26" i="190" s="1"/>
  <c r="C27" i="190" s="1"/>
  <c r="C28" i="190" s="1"/>
  <c r="B25" i="190"/>
  <c r="E23" i="190"/>
  <c r="D23" i="190"/>
  <c r="C23" i="190"/>
  <c r="B23" i="190"/>
  <c r="B24" i="190" s="1"/>
  <c r="F17" i="190"/>
  <c r="B17" i="190"/>
  <c r="E16" i="190"/>
  <c r="D16" i="190"/>
  <c r="C16" i="190"/>
  <c r="B16" i="190"/>
  <c r="G15" i="190"/>
  <c r="G13" i="190"/>
  <c r="B12" i="190"/>
  <c r="C12" i="190" s="1"/>
  <c r="D12" i="190" s="1"/>
  <c r="E12" i="190" s="1"/>
  <c r="F12" i="190" s="1"/>
  <c r="F14" i="190" s="1"/>
  <c r="B10" i="190"/>
  <c r="C10" i="190" s="1"/>
  <c r="D10" i="190" s="1"/>
  <c r="E10" i="190" s="1"/>
  <c r="F10" i="190" s="1"/>
  <c r="G9" i="190"/>
  <c r="E22" i="195" l="1"/>
  <c r="E35" i="195" s="1"/>
  <c r="E36" i="195" s="1"/>
  <c r="M49" i="195"/>
  <c r="M50" i="195" s="1"/>
  <c r="N48" i="195"/>
  <c r="J36" i="195"/>
  <c r="K35" i="195"/>
  <c r="K36" i="195" s="1"/>
  <c r="K34" i="195"/>
  <c r="D35" i="195"/>
  <c r="L31" i="195"/>
  <c r="M45" i="195"/>
  <c r="H55" i="194"/>
  <c r="H54" i="194"/>
  <c r="K46" i="194"/>
  <c r="G42" i="194"/>
  <c r="H50" i="194"/>
  <c r="H51" i="194" s="1"/>
  <c r="I49" i="194"/>
  <c r="I35" i="194"/>
  <c r="J32" i="194" s="1"/>
  <c r="J35" i="194" s="1"/>
  <c r="E23" i="194"/>
  <c r="E28" i="194" s="1"/>
  <c r="K67" i="193"/>
  <c r="H61" i="193"/>
  <c r="J54" i="193"/>
  <c r="D31" i="193"/>
  <c r="L71" i="193"/>
  <c r="C56" i="193"/>
  <c r="J41" i="193"/>
  <c r="D77" i="193"/>
  <c r="D78" i="193" s="1"/>
  <c r="E74" i="193"/>
  <c r="D26" i="190"/>
  <c r="F25" i="190"/>
  <c r="F16" i="190"/>
  <c r="F23" i="190"/>
  <c r="G23" i="190" s="1"/>
  <c r="G14" i="190"/>
  <c r="C24" i="190"/>
  <c r="B18" i="190"/>
  <c r="G25" i="190"/>
  <c r="K55" i="193" l="1"/>
  <c r="N49" i="195"/>
  <c r="N50" i="195" s="1"/>
  <c r="O48" i="195"/>
  <c r="O49" i="195" s="1"/>
  <c r="O50" i="195" s="1"/>
  <c r="L34" i="195"/>
  <c r="L35" i="195"/>
  <c r="L36" i="195" s="1"/>
  <c r="D36" i="195"/>
  <c r="M31" i="195"/>
  <c r="N45" i="195"/>
  <c r="E27" i="195"/>
  <c r="F28" i="194"/>
  <c r="F23" i="194"/>
  <c r="F36" i="194" s="1"/>
  <c r="F37" i="194" s="1"/>
  <c r="G23" i="194"/>
  <c r="G36" i="194" s="1"/>
  <c r="G37" i="194" s="1"/>
  <c r="H42" i="194"/>
  <c r="E36" i="194"/>
  <c r="I50" i="194"/>
  <c r="I51" i="194" s="1"/>
  <c r="J49" i="194"/>
  <c r="K32" i="194"/>
  <c r="L46" i="194"/>
  <c r="D55" i="193"/>
  <c r="E77" i="193"/>
  <c r="E78" i="193" s="1"/>
  <c r="F74" i="193"/>
  <c r="D36" i="193"/>
  <c r="M71" i="193"/>
  <c r="I61" i="193"/>
  <c r="J47" i="193"/>
  <c r="K41" i="193" s="1"/>
  <c r="K54" i="193"/>
  <c r="L67" i="193"/>
  <c r="D27" i="190"/>
  <c r="D28" i="190" s="1"/>
  <c r="E26" i="190"/>
  <c r="E27" i="190" s="1"/>
  <c r="E28" i="190" s="1"/>
  <c r="D24" i="190"/>
  <c r="G16" i="190"/>
  <c r="B19" i="190"/>
  <c r="B20" i="190"/>
  <c r="F26" i="190"/>
  <c r="F27" i="190" s="1"/>
  <c r="F28" i="190" s="1"/>
  <c r="L51" i="193" l="1"/>
  <c r="L55" i="193" s="1"/>
  <c r="M35" i="195"/>
  <c r="M36" i="195" s="1"/>
  <c r="M34" i="195"/>
  <c r="F22" i="195"/>
  <c r="N31" i="195"/>
  <c r="O45" i="195"/>
  <c r="J50" i="194"/>
  <c r="J51" i="194" s="1"/>
  <c r="K49" i="194"/>
  <c r="M46" i="194"/>
  <c r="O23" i="194"/>
  <c r="I42" i="194"/>
  <c r="K35" i="194"/>
  <c r="L32" i="194" s="1"/>
  <c r="E37" i="194"/>
  <c r="G28" i="194"/>
  <c r="M67" i="193"/>
  <c r="E36" i="193"/>
  <c r="E31" i="193"/>
  <c r="D56" i="193"/>
  <c r="K47" i="193"/>
  <c r="J61" i="193"/>
  <c r="N71" i="193"/>
  <c r="L54" i="193"/>
  <c r="M51" i="193" s="1"/>
  <c r="F77" i="193"/>
  <c r="F78" i="193" s="1"/>
  <c r="G74" i="193"/>
  <c r="E24" i="190"/>
  <c r="C18" i="190"/>
  <c r="B21" i="190"/>
  <c r="M55" i="193" l="1"/>
  <c r="N35" i="195"/>
  <c r="N36" i="195" s="1"/>
  <c r="N34" i="195"/>
  <c r="F35" i="195"/>
  <c r="G22" i="195"/>
  <c r="F27" i="195"/>
  <c r="O31" i="195"/>
  <c r="P31" i="195"/>
  <c r="L35" i="194"/>
  <c r="M32" i="194" s="1"/>
  <c r="M35" i="194" s="1"/>
  <c r="J42" i="194"/>
  <c r="I24" i="194"/>
  <c r="I36" i="194" s="1"/>
  <c r="I37" i="194" s="1"/>
  <c r="K50" i="194"/>
  <c r="K51" i="194" s="1"/>
  <c r="L49" i="194"/>
  <c r="H28" i="194"/>
  <c r="N46" i="194"/>
  <c r="H24" i="194"/>
  <c r="H36" i="194" s="1"/>
  <c r="F31" i="193"/>
  <c r="F55" i="193" s="1"/>
  <c r="F56" i="193" s="1"/>
  <c r="G77" i="193"/>
  <c r="G78" i="193" s="1"/>
  <c r="H74" i="193"/>
  <c r="N67" i="193"/>
  <c r="H80" i="193"/>
  <c r="H79" i="193"/>
  <c r="K61" i="193"/>
  <c r="L41" i="193"/>
  <c r="L47" i="193" s="1"/>
  <c r="M41" i="193" s="1"/>
  <c r="M54" i="193"/>
  <c r="N51" i="193" s="1"/>
  <c r="E55" i="193"/>
  <c r="C20" i="190"/>
  <c r="F24" i="190"/>
  <c r="C19" i="190"/>
  <c r="F36" i="195" l="1"/>
  <c r="G36" i="195" s="1"/>
  <c r="G35" i="195"/>
  <c r="O35" i="195"/>
  <c r="O34" i="195"/>
  <c r="I23" i="195"/>
  <c r="I27" i="195" s="1"/>
  <c r="J27" i="195" s="1"/>
  <c r="K27" i="195" s="1"/>
  <c r="L27" i="195" s="1"/>
  <c r="M27" i="195" s="1"/>
  <c r="N27" i="195" s="1"/>
  <c r="O27" i="195" s="1"/>
  <c r="I28" i="194"/>
  <c r="K42" i="194"/>
  <c r="J24" i="194"/>
  <c r="J36" i="194" s="1"/>
  <c r="J37" i="194" s="1"/>
  <c r="H37" i="194"/>
  <c r="L50" i="194"/>
  <c r="L51" i="194" s="1"/>
  <c r="M49" i="194"/>
  <c r="N32" i="194"/>
  <c r="I84" i="193"/>
  <c r="I83" i="193"/>
  <c r="H77" i="193"/>
  <c r="H78" i="193" s="1"/>
  <c r="I74" i="193"/>
  <c r="E56" i="193"/>
  <c r="M47" i="193"/>
  <c r="H82" i="193"/>
  <c r="H81" i="193"/>
  <c r="L61" i="193"/>
  <c r="O51" i="193"/>
  <c r="F36" i="193"/>
  <c r="D18" i="190"/>
  <c r="C21" i="190"/>
  <c r="O36" i="195" l="1"/>
  <c r="P36" i="195" s="1"/>
  <c r="P35" i="195"/>
  <c r="M50" i="194"/>
  <c r="M51" i="194" s="1"/>
  <c r="N49" i="194"/>
  <c r="N50" i="194" s="1"/>
  <c r="N51" i="194" s="1"/>
  <c r="L42" i="194"/>
  <c r="N35" i="194"/>
  <c r="O32" i="194"/>
  <c r="J28" i="194"/>
  <c r="G31" i="193"/>
  <c r="G36" i="193" s="1"/>
  <c r="M61" i="193"/>
  <c r="N54" i="193"/>
  <c r="I77" i="193"/>
  <c r="I78" i="193" s="1"/>
  <c r="J74" i="193"/>
  <c r="N41" i="193"/>
  <c r="I86" i="193"/>
  <c r="I85" i="193"/>
  <c r="D20" i="190"/>
  <c r="D19" i="190"/>
  <c r="M42" i="194" l="1"/>
  <c r="K24" i="194"/>
  <c r="K36" i="194" s="1"/>
  <c r="O42" i="193"/>
  <c r="N55" i="193"/>
  <c r="H32" i="193"/>
  <c r="H36" i="193" s="1"/>
  <c r="J77" i="193"/>
  <c r="J78" i="193" s="1"/>
  <c r="K74" i="193"/>
  <c r="G55" i="193"/>
  <c r="O31" i="193"/>
  <c r="N61" i="193"/>
  <c r="N47" i="193"/>
  <c r="E18" i="190"/>
  <c r="D21" i="190"/>
  <c r="N42" i="194" l="1"/>
  <c r="K37" i="194"/>
  <c r="K28" i="194"/>
  <c r="I32" i="193"/>
  <c r="K77" i="193"/>
  <c r="K78" i="193" s="1"/>
  <c r="L74" i="193"/>
  <c r="G56" i="193"/>
  <c r="E20" i="190"/>
  <c r="E19" i="190"/>
  <c r="L24" i="194" l="1"/>
  <c r="L36" i="194" s="1"/>
  <c r="J32" i="193"/>
  <c r="L77" i="193"/>
  <c r="L78" i="193" s="1"/>
  <c r="M74" i="193"/>
  <c r="F18" i="190"/>
  <c r="E21" i="190"/>
  <c r="L37" i="194" l="1"/>
  <c r="L28" i="194"/>
  <c r="M77" i="193"/>
  <c r="M78" i="193" s="1"/>
  <c r="N74" i="193"/>
  <c r="N77" i="193" s="1"/>
  <c r="N78" i="193" s="1"/>
  <c r="J56" i="193"/>
  <c r="J36" i="193"/>
  <c r="F20" i="190"/>
  <c r="G18" i="190"/>
  <c r="F19" i="190"/>
  <c r="M24" i="194" l="1"/>
  <c r="M36" i="194" s="1"/>
  <c r="M37" i="194" s="1"/>
  <c r="K36" i="193"/>
  <c r="K32" i="193"/>
  <c r="K56" i="193" s="1"/>
  <c r="F21" i="190"/>
  <c r="G21" i="190" s="1"/>
  <c r="G20" i="190"/>
  <c r="M28" i="194" l="1"/>
  <c r="L32" i="193"/>
  <c r="L56" i="193" s="1"/>
  <c r="Y21" i="189"/>
  <c r="X21" i="189"/>
  <c r="W21" i="189"/>
  <c r="V21" i="189"/>
  <c r="R21" i="189"/>
  <c r="Q21" i="189"/>
  <c r="P21" i="189"/>
  <c r="O21" i="189"/>
  <c r="N21" i="189"/>
  <c r="L21" i="189"/>
  <c r="AE31" i="189"/>
  <c r="AD31" i="189"/>
  <c r="AC31" i="189"/>
  <c r="AB31" i="189"/>
  <c r="AA31" i="189"/>
  <c r="Y31" i="189"/>
  <c r="X31" i="189"/>
  <c r="W31" i="189"/>
  <c r="V31" i="189"/>
  <c r="T31" i="189"/>
  <c r="S31" i="189"/>
  <c r="R31" i="189"/>
  <c r="Q31" i="189"/>
  <c r="O31" i="189"/>
  <c r="N31" i="189"/>
  <c r="M31" i="189"/>
  <c r="L31" i="189"/>
  <c r="J31" i="189"/>
  <c r="I31" i="189"/>
  <c r="H31" i="189"/>
  <c r="G31" i="189"/>
  <c r="E31" i="189"/>
  <c r="D31" i="189"/>
  <c r="C31" i="189"/>
  <c r="B31" i="189"/>
  <c r="N24" i="194" l="1"/>
  <c r="L36" i="193"/>
  <c r="P4" i="189"/>
  <c r="F4" i="189"/>
  <c r="N25" i="194" l="1"/>
  <c r="O25" i="194" s="1"/>
  <c r="N36" i="194"/>
  <c r="N28" i="194"/>
  <c r="M32" i="193"/>
  <c r="M56" i="193" s="1"/>
  <c r="H33" i="171"/>
  <c r="G33" i="171"/>
  <c r="F33" i="171"/>
  <c r="E33" i="171"/>
  <c r="D33" i="171"/>
  <c r="C33" i="171"/>
  <c r="B33" i="171"/>
  <c r="M25" i="170"/>
  <c r="L25" i="170"/>
  <c r="K25" i="170"/>
  <c r="J25" i="170"/>
  <c r="I25" i="170"/>
  <c r="H25" i="170"/>
  <c r="G25" i="170"/>
  <c r="F25" i="170"/>
  <c r="E25" i="170"/>
  <c r="D25" i="170"/>
  <c r="C25" i="170"/>
  <c r="B25" i="170"/>
  <c r="D27" i="169"/>
  <c r="C27" i="169"/>
  <c r="B27" i="169"/>
  <c r="L26" i="186"/>
  <c r="K26" i="186"/>
  <c r="J26" i="186"/>
  <c r="I26" i="186"/>
  <c r="H26" i="186"/>
  <c r="G26" i="186"/>
  <c r="F26" i="186"/>
  <c r="E26" i="186"/>
  <c r="D26" i="186"/>
  <c r="C26" i="186"/>
  <c r="B26" i="186"/>
  <c r="Q24" i="139"/>
  <c r="L29" i="140"/>
  <c r="K29" i="140"/>
  <c r="J29" i="140"/>
  <c r="I29" i="140"/>
  <c r="H29" i="140"/>
  <c r="G29" i="140"/>
  <c r="F29" i="140"/>
  <c r="E29" i="140"/>
  <c r="D29" i="140"/>
  <c r="C29" i="140"/>
  <c r="B29" i="140"/>
  <c r="R30" i="120"/>
  <c r="N30" i="120"/>
  <c r="M30" i="120"/>
  <c r="L30" i="120"/>
  <c r="K30" i="120"/>
  <c r="J30" i="120"/>
  <c r="I30" i="120"/>
  <c r="H30" i="120"/>
  <c r="G30" i="120"/>
  <c r="F30" i="120"/>
  <c r="E30" i="120"/>
  <c r="D30" i="120"/>
  <c r="C30" i="120"/>
  <c r="L30" i="138"/>
  <c r="M30" i="138"/>
  <c r="K30" i="138"/>
  <c r="J30" i="138"/>
  <c r="I30" i="138"/>
  <c r="H30" i="138"/>
  <c r="G30" i="138"/>
  <c r="F30" i="138"/>
  <c r="E30" i="138"/>
  <c r="D30" i="138"/>
  <c r="C30" i="138"/>
  <c r="H26" i="119"/>
  <c r="G26" i="119"/>
  <c r="F26" i="119"/>
  <c r="E26" i="119"/>
  <c r="D26" i="119"/>
  <c r="C26" i="119"/>
  <c r="B26" i="119"/>
  <c r="O16" i="180"/>
  <c r="O29" i="180"/>
  <c r="O27" i="180"/>
  <c r="O25" i="180"/>
  <c r="O23" i="180"/>
  <c r="O22" i="180"/>
  <c r="O20" i="180"/>
  <c r="O18" i="180"/>
  <c r="O15" i="180"/>
  <c r="O13" i="180"/>
  <c r="O11" i="180"/>
  <c r="O8" i="180"/>
  <c r="N27" i="180"/>
  <c r="M27" i="180"/>
  <c r="L27" i="180"/>
  <c r="I27" i="180"/>
  <c r="H27" i="180"/>
  <c r="G27" i="180"/>
  <c r="F27" i="180"/>
  <c r="E27" i="180"/>
  <c r="D27" i="180"/>
  <c r="C27" i="180"/>
  <c r="B27" i="180"/>
  <c r="E29" i="179"/>
  <c r="D29" i="179"/>
  <c r="C29" i="179"/>
  <c r="B29" i="179"/>
  <c r="H32" i="117"/>
  <c r="G32" i="117"/>
  <c r="F32" i="117"/>
  <c r="E32" i="117"/>
  <c r="D32" i="117"/>
  <c r="C32" i="117"/>
  <c r="B32" i="117"/>
  <c r="D29" i="116"/>
  <c r="C29" i="116"/>
  <c r="B29" i="116"/>
  <c r="M30" i="97"/>
  <c r="L30" i="97"/>
  <c r="K30" i="97"/>
  <c r="J30" i="97"/>
  <c r="I30" i="97"/>
  <c r="H30" i="97"/>
  <c r="G30" i="97"/>
  <c r="F30" i="97"/>
  <c r="E30" i="97"/>
  <c r="D30" i="97"/>
  <c r="C30" i="97"/>
  <c r="B30" i="97"/>
  <c r="L32" i="98"/>
  <c r="K32" i="98"/>
  <c r="J32" i="98"/>
  <c r="I32" i="98"/>
  <c r="H32" i="98"/>
  <c r="G32" i="98"/>
  <c r="F32" i="98"/>
  <c r="E32" i="98"/>
  <c r="D32" i="98"/>
  <c r="C32" i="98"/>
  <c r="B32" i="98"/>
  <c r="N37" i="194" l="1"/>
  <c r="O37" i="194" s="1"/>
  <c r="O36" i="194"/>
  <c r="M36" i="193"/>
  <c r="L39" i="96"/>
  <c r="K39" i="96"/>
  <c r="J39" i="96"/>
  <c r="I39" i="96"/>
  <c r="H39" i="96"/>
  <c r="G39" i="96"/>
  <c r="F39" i="96"/>
  <c r="E39" i="96"/>
  <c r="D39" i="96"/>
  <c r="C39" i="96"/>
  <c r="B39" i="96"/>
  <c r="L39" i="78"/>
  <c r="K39" i="78"/>
  <c r="J39" i="78"/>
  <c r="I39" i="78"/>
  <c r="H39" i="78"/>
  <c r="G39" i="78"/>
  <c r="F39" i="78"/>
  <c r="E39" i="78"/>
  <c r="D39" i="78"/>
  <c r="C39" i="78"/>
  <c r="B39" i="78"/>
  <c r="L32" i="95"/>
  <c r="K32" i="95"/>
  <c r="J32" i="95"/>
  <c r="I32" i="95"/>
  <c r="H32" i="95"/>
  <c r="G32" i="95"/>
  <c r="F32" i="95"/>
  <c r="E32" i="95"/>
  <c r="D32" i="95"/>
  <c r="C32" i="95"/>
  <c r="B32" i="95"/>
  <c r="L32" i="58"/>
  <c r="K32" i="58"/>
  <c r="J32" i="58"/>
  <c r="I32" i="58"/>
  <c r="H32" i="58"/>
  <c r="G32" i="58"/>
  <c r="F32" i="58"/>
  <c r="E32" i="58"/>
  <c r="D32" i="58"/>
  <c r="C32" i="58"/>
  <c r="B32" i="58"/>
  <c r="G25" i="158"/>
  <c r="F25" i="158"/>
  <c r="E25" i="158"/>
  <c r="D25" i="158"/>
  <c r="C25" i="158"/>
  <c r="B25" i="158"/>
  <c r="J24" i="178"/>
  <c r="I24" i="178"/>
  <c r="H24" i="178"/>
  <c r="G24" i="178"/>
  <c r="F24" i="178"/>
  <c r="E24" i="178"/>
  <c r="D24" i="178"/>
  <c r="C24" i="178"/>
  <c r="B24" i="178"/>
  <c r="N32" i="193" l="1"/>
  <c r="I24" i="181"/>
  <c r="H24" i="181"/>
  <c r="F24" i="181"/>
  <c r="E24" i="181"/>
  <c r="C24" i="181"/>
  <c r="B24" i="181"/>
  <c r="I24" i="165"/>
  <c r="H24" i="165"/>
  <c r="F24" i="165"/>
  <c r="E24" i="165"/>
  <c r="C24" i="165"/>
  <c r="B24" i="165"/>
  <c r="F24" i="154"/>
  <c r="E24" i="154"/>
  <c r="D24" i="154"/>
  <c r="C24" i="154"/>
  <c r="B24" i="154"/>
  <c r="D25" i="108"/>
  <c r="C25" i="108"/>
  <c r="B25" i="108"/>
  <c r="E25" i="108" s="1"/>
  <c r="K25" i="156"/>
  <c r="J25" i="156"/>
  <c r="I25" i="156"/>
  <c r="H25" i="156"/>
  <c r="G25" i="156"/>
  <c r="F25" i="156"/>
  <c r="E25" i="156"/>
  <c r="D25" i="156"/>
  <c r="C25" i="156"/>
  <c r="B25" i="156"/>
  <c r="L24" i="164"/>
  <c r="K24" i="164"/>
  <c r="J24" i="164"/>
  <c r="I24" i="164"/>
  <c r="H24" i="164"/>
  <c r="F24" i="164"/>
  <c r="E24" i="164"/>
  <c r="D24" i="164"/>
  <c r="C24" i="164"/>
  <c r="B24" i="164"/>
  <c r="O33" i="193" l="1"/>
  <c r="N36" i="193"/>
  <c r="M22" i="159"/>
  <c r="L22" i="159"/>
  <c r="K22" i="159"/>
  <c r="J22" i="159"/>
  <c r="I22" i="159"/>
  <c r="H22" i="159"/>
  <c r="G22" i="159"/>
  <c r="F22" i="159"/>
  <c r="E22" i="159"/>
  <c r="D22" i="159"/>
  <c r="C22" i="159"/>
  <c r="B22" i="159"/>
  <c r="N56" i="193" l="1"/>
  <c r="O56" i="193" s="1"/>
  <c r="O55" i="193"/>
  <c r="L24" i="123"/>
  <c r="K24" i="123"/>
  <c r="J24" i="123"/>
  <c r="I24" i="123"/>
  <c r="H24" i="123"/>
  <c r="G24" i="123"/>
  <c r="F24" i="123"/>
  <c r="E24" i="123"/>
  <c r="D24" i="123"/>
  <c r="C24" i="123"/>
  <c r="B24" i="123"/>
  <c r="L18" i="140" l="1"/>
  <c r="R29" i="188" l="1"/>
  <c r="R46" i="188"/>
  <c r="R37" i="188"/>
  <c r="Q51" i="188"/>
  <c r="Q49" i="188"/>
  <c r="Q48" i="188"/>
  <c r="Q43" i="188"/>
  <c r="Q46" i="188" s="1"/>
  <c r="Q45" i="188" l="1"/>
  <c r="Q37" i="188"/>
  <c r="Q39" i="188" s="1"/>
  <c r="C29" i="188"/>
  <c r="N37" i="188"/>
  <c r="M37" i="188"/>
  <c r="L37" i="188"/>
  <c r="K37" i="188"/>
  <c r="J37" i="188"/>
  <c r="I37" i="188"/>
  <c r="H37" i="188"/>
  <c r="G37" i="188"/>
  <c r="F37" i="188"/>
  <c r="E37" i="188"/>
  <c r="D37" i="188"/>
  <c r="C37" i="188"/>
  <c r="N25" i="180" l="1"/>
  <c r="L25" i="180"/>
  <c r="I25" i="180"/>
  <c r="H25" i="180"/>
  <c r="G25" i="180"/>
  <c r="F25" i="180"/>
  <c r="E25" i="180"/>
  <c r="D25" i="180"/>
  <c r="C25" i="180"/>
  <c r="B25" i="180"/>
  <c r="S21" i="189" l="1"/>
  <c r="B32" i="189"/>
  <c r="M21" i="189"/>
  <c r="J21" i="189"/>
  <c r="K21" i="189" s="1"/>
  <c r="I21" i="189"/>
  <c r="H21" i="189"/>
  <c r="G21" i="189"/>
  <c r="E21" i="189"/>
  <c r="D21" i="189"/>
  <c r="C21" i="189"/>
  <c r="B21" i="189"/>
  <c r="AF18" i="189"/>
  <c r="Z18" i="189"/>
  <c r="U18" i="189"/>
  <c r="L18" i="189"/>
  <c r="K18" i="189"/>
  <c r="F18" i="189"/>
  <c r="AF17" i="189"/>
  <c r="Z17" i="189"/>
  <c r="U17" i="189"/>
  <c r="P17" i="189"/>
  <c r="K17" i="189"/>
  <c r="F17" i="189"/>
  <c r="AF16" i="189"/>
  <c r="Z16" i="189"/>
  <c r="U16" i="189"/>
  <c r="P16" i="189"/>
  <c r="K16" i="189"/>
  <c r="F16" i="189"/>
  <c r="AF15" i="189"/>
  <c r="Z15" i="189"/>
  <c r="U15" i="189"/>
  <c r="P15" i="189"/>
  <c r="K15" i="189"/>
  <c r="F15" i="189"/>
  <c r="AF14" i="189"/>
  <c r="Z14" i="189"/>
  <c r="U14" i="189"/>
  <c r="P14" i="189"/>
  <c r="K14" i="189"/>
  <c r="F14" i="189"/>
  <c r="AF13" i="189"/>
  <c r="Z13" i="189"/>
  <c r="U13" i="189"/>
  <c r="P13" i="189"/>
  <c r="K13" i="189"/>
  <c r="AE12" i="189"/>
  <c r="AE27" i="189" s="1"/>
  <c r="AD12" i="189"/>
  <c r="AD29" i="189" s="1"/>
  <c r="AC12" i="189"/>
  <c r="AB12" i="189"/>
  <c r="AB20" i="189" s="1"/>
  <c r="AA12" i="189"/>
  <c r="AA27" i="189" s="1"/>
  <c r="Y12" i="189"/>
  <c r="X12" i="189"/>
  <c r="X20" i="189" s="1"/>
  <c r="W12" i="189"/>
  <c r="W27" i="189" s="1"/>
  <c r="V12" i="189"/>
  <c r="V29" i="189" s="1"/>
  <c r="T12" i="189"/>
  <c r="T27" i="189" s="1"/>
  <c r="S12" i="189"/>
  <c r="S29" i="189" s="1"/>
  <c r="R12" i="189"/>
  <c r="Q12" i="189"/>
  <c r="Q20" i="189" s="1"/>
  <c r="O12" i="189"/>
  <c r="N12" i="189"/>
  <c r="N20" i="189" s="1"/>
  <c r="M12" i="189"/>
  <c r="M27" i="189" s="1"/>
  <c r="L12" i="189"/>
  <c r="L29" i="189" s="1"/>
  <c r="J12" i="189"/>
  <c r="J20" i="189" s="1"/>
  <c r="I12" i="189"/>
  <c r="I27" i="189" s="1"/>
  <c r="H12" i="189"/>
  <c r="H29" i="189" s="1"/>
  <c r="G12" i="189"/>
  <c r="E12" i="189"/>
  <c r="E27" i="189" s="1"/>
  <c r="D12" i="189"/>
  <c r="D29" i="189" s="1"/>
  <c r="C12" i="189"/>
  <c r="B12" i="189"/>
  <c r="B20" i="189" s="1"/>
  <c r="B5" i="189"/>
  <c r="C5" i="189" s="1"/>
  <c r="D5" i="189" s="1"/>
  <c r="E5" i="189" s="1"/>
  <c r="G5" i="189" s="1"/>
  <c r="AF4" i="189"/>
  <c r="Z4" i="189"/>
  <c r="U4" i="189"/>
  <c r="K4" i="189"/>
  <c r="U31" i="189" l="1"/>
  <c r="AF31" i="189"/>
  <c r="D20" i="189"/>
  <c r="W29" i="189"/>
  <c r="H20" i="189"/>
  <c r="C32" i="189"/>
  <c r="D32" i="189" s="1"/>
  <c r="E32" i="189" s="1"/>
  <c r="S20" i="189"/>
  <c r="AD20" i="189"/>
  <c r="L20" i="189"/>
  <c r="V20" i="189"/>
  <c r="M29" i="189"/>
  <c r="AC27" i="189"/>
  <c r="AC29" i="189"/>
  <c r="AC20" i="189"/>
  <c r="R27" i="189"/>
  <c r="R29" i="189"/>
  <c r="R20" i="189"/>
  <c r="U12" i="189"/>
  <c r="Y27" i="189"/>
  <c r="Y29" i="189"/>
  <c r="Y20" i="189"/>
  <c r="Z21" i="189"/>
  <c r="AA21" i="189" s="1"/>
  <c r="AB21" i="189" s="1"/>
  <c r="H5" i="189"/>
  <c r="C27" i="189"/>
  <c r="C29" i="189"/>
  <c r="C20" i="189"/>
  <c r="T21" i="189"/>
  <c r="U21" i="189" s="1"/>
  <c r="G27" i="189"/>
  <c r="G29" i="189"/>
  <c r="G20" i="189"/>
  <c r="K12" i="189"/>
  <c r="K20" i="189" s="1"/>
  <c r="O27" i="189"/>
  <c r="O29" i="189"/>
  <c r="O20" i="189"/>
  <c r="P18" i="189"/>
  <c r="P12" i="189"/>
  <c r="Z12" i="189"/>
  <c r="E20" i="189"/>
  <c r="I20" i="189"/>
  <c r="M20" i="189"/>
  <c r="T20" i="189"/>
  <c r="W20" i="189"/>
  <c r="AA20" i="189"/>
  <c r="AE20" i="189"/>
  <c r="D27" i="189"/>
  <c r="AD27" i="189"/>
  <c r="AA29" i="189"/>
  <c r="H27" i="189"/>
  <c r="S27" i="189"/>
  <c r="E29" i="189"/>
  <c r="AE29" i="189"/>
  <c r="F31" i="189"/>
  <c r="F32" i="189" s="1"/>
  <c r="B27" i="189"/>
  <c r="B29" i="189"/>
  <c r="F12" i="189"/>
  <c r="J27" i="189"/>
  <c r="J29" i="189"/>
  <c r="N27" i="189"/>
  <c r="N29" i="189"/>
  <c r="Q27" i="189"/>
  <c r="Q29" i="189"/>
  <c r="X27" i="189"/>
  <c r="X29" i="189"/>
  <c r="AB27" i="189"/>
  <c r="AB29" i="189"/>
  <c r="AF12" i="189"/>
  <c r="AF20" i="189" s="1"/>
  <c r="F21" i="189"/>
  <c r="L27" i="189"/>
  <c r="V27" i="189"/>
  <c r="I29" i="189"/>
  <c r="T29" i="189"/>
  <c r="G32" i="189"/>
  <c r="H32" i="189" s="1"/>
  <c r="I32" i="189" s="1"/>
  <c r="J32" i="189" s="1"/>
  <c r="K32" i="189" s="1"/>
  <c r="K31" i="189"/>
  <c r="Z31" i="189"/>
  <c r="F20" i="189" l="1"/>
  <c r="AF27" i="189"/>
  <c r="P29" i="189"/>
  <c r="U20" i="189"/>
  <c r="P20" i="189"/>
  <c r="P27" i="189"/>
  <c r="B28" i="189"/>
  <c r="C28" i="189" s="1"/>
  <c r="F27" i="189"/>
  <c r="B22" i="189"/>
  <c r="AF29" i="189"/>
  <c r="K29" i="189"/>
  <c r="U27" i="189"/>
  <c r="B30" i="189"/>
  <c r="F29" i="189"/>
  <c r="K27" i="189"/>
  <c r="I5" i="189"/>
  <c r="Z20" i="189"/>
  <c r="Z27" i="189"/>
  <c r="U29" i="189"/>
  <c r="Z29" i="189"/>
  <c r="L32" i="189"/>
  <c r="M32" i="189" s="1"/>
  <c r="N32" i="189" s="1"/>
  <c r="O32" i="189" s="1"/>
  <c r="Q32" i="189" s="1"/>
  <c r="P31" i="189"/>
  <c r="AE21" i="189"/>
  <c r="AD21" i="189"/>
  <c r="AC21" i="189"/>
  <c r="AF21" i="189" l="1"/>
  <c r="D28" i="189"/>
  <c r="P32" i="189"/>
  <c r="J5" i="189"/>
  <c r="C30" i="189"/>
  <c r="B6" i="189"/>
  <c r="B33" i="189" s="1"/>
  <c r="B34" i="189" s="1"/>
  <c r="B23" i="189"/>
  <c r="C22" i="189" s="1"/>
  <c r="B25" i="189"/>
  <c r="R32" i="189" l="1"/>
  <c r="S32" i="189" s="1"/>
  <c r="T32" i="189" s="1"/>
  <c r="C23" i="189"/>
  <c r="D22" i="189" s="1"/>
  <c r="C25" i="189"/>
  <c r="D30" i="189"/>
  <c r="C6" i="189"/>
  <c r="C33" i="189" s="1"/>
  <c r="C34" i="189" s="1"/>
  <c r="E28" i="189"/>
  <c r="L5" i="189"/>
  <c r="U32" i="189" l="1"/>
  <c r="V32" i="189"/>
  <c r="W32" i="189" s="1"/>
  <c r="X32" i="189" s="1"/>
  <c r="Y32" i="189" s="1"/>
  <c r="G28" i="189"/>
  <c r="D23" i="189"/>
  <c r="E22" i="189" s="1"/>
  <c r="D25" i="189"/>
  <c r="M5" i="189"/>
  <c r="E30" i="189"/>
  <c r="D6" i="189"/>
  <c r="D33" i="189" s="1"/>
  <c r="D34" i="189" s="1"/>
  <c r="E23" i="189" l="1"/>
  <c r="G22" i="189" s="1"/>
  <c r="E25" i="189"/>
  <c r="F25" i="189" s="1"/>
  <c r="F22" i="189"/>
  <c r="Z32" i="189"/>
  <c r="AA32" i="189"/>
  <c r="AB32" i="189" s="1"/>
  <c r="AC32" i="189" s="1"/>
  <c r="AD32" i="189" s="1"/>
  <c r="AE32" i="189" s="1"/>
  <c r="AF32" i="189" s="1"/>
  <c r="H28" i="189"/>
  <c r="N5" i="189"/>
  <c r="E6" i="189"/>
  <c r="G30" i="189"/>
  <c r="H30" i="189" l="1"/>
  <c r="G6" i="189"/>
  <c r="G33" i="189" s="1"/>
  <c r="G34" i="189" s="1"/>
  <c r="G23" i="189"/>
  <c r="H22" i="189" s="1"/>
  <c r="G25" i="189"/>
  <c r="E33" i="189"/>
  <c r="E34" i="189" s="1"/>
  <c r="F6" i="189"/>
  <c r="F33" i="189" s="1"/>
  <c r="F34" i="189" s="1"/>
  <c r="I28" i="189"/>
  <c r="O5" i="189"/>
  <c r="Q5" i="189" s="1"/>
  <c r="H23" i="189" l="1"/>
  <c r="I22" i="189" s="1"/>
  <c r="H25" i="189"/>
  <c r="J28" i="189"/>
  <c r="I30" i="189"/>
  <c r="H6" i="189"/>
  <c r="H33" i="189" s="1"/>
  <c r="H34" i="189" s="1"/>
  <c r="I23" i="189" l="1"/>
  <c r="J22" i="189" s="1"/>
  <c r="K22" i="189" s="1"/>
  <c r="I25" i="189"/>
  <c r="L28" i="189"/>
  <c r="J30" i="189"/>
  <c r="I6" i="189"/>
  <c r="I33" i="189" s="1"/>
  <c r="I34" i="189" s="1"/>
  <c r="J23" i="189" l="1"/>
  <c r="L22" i="189" s="1"/>
  <c r="J25" i="189"/>
  <c r="K25" i="189" s="1"/>
  <c r="L30" i="189"/>
  <c r="J6" i="189"/>
  <c r="M28" i="189"/>
  <c r="L23" i="189" l="1"/>
  <c r="L25" i="189"/>
  <c r="M30" i="189"/>
  <c r="L6" i="189"/>
  <c r="L33" i="189" s="1"/>
  <c r="L34" i="189" s="1"/>
  <c r="M22" i="189"/>
  <c r="N28" i="189"/>
  <c r="J33" i="189"/>
  <c r="J34" i="189" s="1"/>
  <c r="K6" i="189"/>
  <c r="K33" i="189" s="1"/>
  <c r="K34" i="189" s="1"/>
  <c r="M23" i="189" l="1"/>
  <c r="N22" i="189" s="1"/>
  <c r="M25" i="189"/>
  <c r="N30" i="189"/>
  <c r="M6" i="189"/>
  <c r="M33" i="189" s="1"/>
  <c r="M34" i="189" s="1"/>
  <c r="O28" i="189"/>
  <c r="Q28" i="189" s="1"/>
  <c r="O30" i="189" l="1"/>
  <c r="Q30" i="189" s="1"/>
  <c r="Q6" i="189" s="1"/>
  <c r="N6" i="189"/>
  <c r="N33" i="189" s="1"/>
  <c r="N34" i="189" s="1"/>
  <c r="R5" i="189"/>
  <c r="N23" i="189"/>
  <c r="O22" i="189" s="1"/>
  <c r="N25" i="189"/>
  <c r="O23" i="189" l="1"/>
  <c r="Q22" i="189" s="1"/>
  <c r="O25" i="189"/>
  <c r="P25" i="189" s="1"/>
  <c r="P22" i="189"/>
  <c r="S5" i="189"/>
  <c r="O6" i="189"/>
  <c r="Q25" i="189" l="1"/>
  <c r="Q23" i="189"/>
  <c r="T5" i="189"/>
  <c r="V5" i="189" s="1"/>
  <c r="O33" i="189"/>
  <c r="O34" i="189" s="1"/>
  <c r="P6" i="189"/>
  <c r="P33" i="189" s="1"/>
  <c r="P34" i="189" s="1"/>
  <c r="R28" i="189" l="1"/>
  <c r="W5" i="189"/>
  <c r="R30" i="189" l="1"/>
  <c r="Q33" i="189"/>
  <c r="Q34" i="189" s="1"/>
  <c r="S28" i="189"/>
  <c r="X5" i="189"/>
  <c r="R22" i="189"/>
  <c r="R23" i="189" l="1"/>
  <c r="S22" i="189" s="1"/>
  <c r="R25" i="189"/>
  <c r="S30" i="189"/>
  <c r="R6" i="189"/>
  <c r="R33" i="189" s="1"/>
  <c r="R34" i="189" s="1"/>
  <c r="T28" i="189"/>
  <c r="V28" i="189" s="1"/>
  <c r="Y5" i="189"/>
  <c r="S23" i="189" l="1"/>
  <c r="T22" i="189" s="1"/>
  <c r="S25" i="189"/>
  <c r="T30" i="189"/>
  <c r="V30" i="189" s="1"/>
  <c r="V6" i="189" s="1"/>
  <c r="S6" i="189"/>
  <c r="S33" i="189" s="1"/>
  <c r="S34" i="189" s="1"/>
  <c r="AA5" i="189"/>
  <c r="T23" i="189" l="1"/>
  <c r="V22" i="189" s="1"/>
  <c r="V23" i="189" s="1"/>
  <c r="T25" i="189"/>
  <c r="T6" i="189"/>
  <c r="AB5" i="189"/>
  <c r="T33" i="189" l="1"/>
  <c r="T34" i="189" s="1"/>
  <c r="U6" i="189"/>
  <c r="U25" i="189"/>
  <c r="U22" i="189"/>
  <c r="W28" i="189"/>
  <c r="AC5" i="189"/>
  <c r="W30" i="189" l="1"/>
  <c r="V33" i="189"/>
  <c r="V34" i="189" s="1"/>
  <c r="AD5" i="189"/>
  <c r="W22" i="189"/>
  <c r="V25" i="189"/>
  <c r="U33" i="189"/>
  <c r="U34" i="189" s="1"/>
  <c r="X28" i="189"/>
  <c r="AE5" i="189" l="1"/>
  <c r="W23" i="189"/>
  <c r="X22" i="189" s="1"/>
  <c r="W25" i="189"/>
  <c r="Y28" i="189"/>
  <c r="X30" i="189"/>
  <c r="W6" i="189"/>
  <c r="W33" i="189" s="1"/>
  <c r="W34" i="189" s="1"/>
  <c r="AA28" i="189" l="1"/>
  <c r="X23" i="189"/>
  <c r="Y22" i="189" s="1"/>
  <c r="X25" i="189"/>
  <c r="Y30" i="189"/>
  <c r="X6" i="189"/>
  <c r="X33" i="189" s="1"/>
  <c r="X34" i="189" s="1"/>
  <c r="Y23" i="189" l="1"/>
  <c r="Y25" i="189"/>
  <c r="Z25" i="189" s="1"/>
  <c r="Z22" i="189"/>
  <c r="AB28" i="189"/>
  <c r="AA22" i="189"/>
  <c r="AA30" i="189"/>
  <c r="Y6" i="189"/>
  <c r="Y33" i="189" l="1"/>
  <c r="Y34" i="189" s="1"/>
  <c r="Z6" i="189"/>
  <c r="Z33" i="189" s="1"/>
  <c r="Z34" i="189" s="1"/>
  <c r="AA23" i="189"/>
  <c r="AB22" i="189" s="1"/>
  <c r="AA25" i="189"/>
  <c r="AB30" i="189"/>
  <c r="AA6" i="189"/>
  <c r="AA33" i="189" s="1"/>
  <c r="AA34" i="189" s="1"/>
  <c r="AC28" i="189"/>
  <c r="AB23" i="189" l="1"/>
  <c r="AC22" i="189" s="1"/>
  <c r="AB25" i="189"/>
  <c r="AC30" i="189"/>
  <c r="AB6" i="189"/>
  <c r="AB33" i="189" s="1"/>
  <c r="AB34" i="189" s="1"/>
  <c r="AD28" i="189"/>
  <c r="AD30" i="189" l="1"/>
  <c r="AC6" i="189"/>
  <c r="AC33" i="189" s="1"/>
  <c r="AC34" i="189" s="1"/>
  <c r="AC23" i="189"/>
  <c r="AD22" i="189" s="1"/>
  <c r="AC25" i="189"/>
  <c r="AE28" i="189"/>
  <c r="AD23" i="189" l="1"/>
  <c r="AE22" i="189" s="1"/>
  <c r="AD25" i="189"/>
  <c r="AE30" i="189"/>
  <c r="AE6" i="189" s="1"/>
  <c r="AD6" i="189"/>
  <c r="AD33" i="189" s="1"/>
  <c r="AD34" i="189" s="1"/>
  <c r="AE23" i="189" l="1"/>
  <c r="AE25" i="189"/>
  <c r="AF25" i="189" s="1"/>
  <c r="AF22" i="189"/>
  <c r="AG22" i="189" s="1"/>
  <c r="AE33" i="189"/>
  <c r="AE34" i="189" s="1"/>
  <c r="AF6" i="189"/>
  <c r="AF33" i="189" s="1"/>
  <c r="AF34" i="189" s="1"/>
  <c r="Q29" i="188" l="1"/>
  <c r="R44" i="188"/>
  <c r="R45" i="188" s="1"/>
  <c r="Q44" i="188"/>
  <c r="Q42" i="188"/>
  <c r="Q28" i="188"/>
  <c r="R28" i="188"/>
  <c r="N29" i="188"/>
  <c r="D29" i="188"/>
  <c r="G29" i="188" s="1"/>
  <c r="D44" i="188"/>
  <c r="O18" i="188"/>
  <c r="O16" i="188"/>
  <c r="C19" i="188"/>
  <c r="D19" i="188" s="1"/>
  <c r="E19" i="188" s="1"/>
  <c r="F19" i="188" s="1"/>
  <c r="G19" i="188" s="1"/>
  <c r="H19" i="188" s="1"/>
  <c r="I19" i="188" s="1"/>
  <c r="J19" i="188" s="1"/>
  <c r="K19" i="188" s="1"/>
  <c r="L19" i="188" s="1"/>
  <c r="M19" i="188" s="1"/>
  <c r="N19" i="188" s="1"/>
  <c r="D17" i="188"/>
  <c r="E17" i="188" s="1"/>
  <c r="F17" i="188" s="1"/>
  <c r="G17" i="188" s="1"/>
  <c r="H17" i="188" s="1"/>
  <c r="I17" i="188" s="1"/>
  <c r="J17" i="188" s="1"/>
  <c r="K17" i="188" s="1"/>
  <c r="L17" i="188" s="1"/>
  <c r="M17" i="188" s="1"/>
  <c r="N17" i="188" s="1"/>
  <c r="C17" i="188"/>
  <c r="C20" i="188"/>
  <c r="D20" i="188" s="1"/>
  <c r="E20" i="188" s="1"/>
  <c r="F20" i="188" s="1"/>
  <c r="G20" i="188" s="1"/>
  <c r="H20" i="188" s="1"/>
  <c r="I20" i="188" s="1"/>
  <c r="J20" i="188" s="1"/>
  <c r="K20" i="188" s="1"/>
  <c r="L20" i="188" s="1"/>
  <c r="M20" i="188" s="1"/>
  <c r="N20" i="188" s="1"/>
  <c r="N22" i="188" s="1"/>
  <c r="Q14" i="188"/>
  <c r="N6" i="188"/>
  <c r="N42" i="188" s="1"/>
  <c r="M6" i="188"/>
  <c r="M42" i="188" s="1"/>
  <c r="L6" i="188"/>
  <c r="L42" i="188" s="1"/>
  <c r="K6" i="188"/>
  <c r="K42" i="188" s="1"/>
  <c r="J6" i="188"/>
  <c r="J42" i="188" s="1"/>
  <c r="I6" i="188"/>
  <c r="I42" i="188" s="1"/>
  <c r="H6" i="188"/>
  <c r="H42" i="188" s="1"/>
  <c r="G6" i="188"/>
  <c r="G42" i="188" s="1"/>
  <c r="F6" i="188"/>
  <c r="F42" i="188" s="1"/>
  <c r="E6" i="188"/>
  <c r="E42" i="188" s="1"/>
  <c r="D6" i="188"/>
  <c r="D42" i="188" s="1"/>
  <c r="C6" i="188"/>
  <c r="C42" i="188" s="1"/>
  <c r="E29" i="188" l="1"/>
  <c r="H29" i="188"/>
  <c r="I29" i="188"/>
  <c r="F29" i="188"/>
  <c r="O22" i="188"/>
  <c r="O44" i="188" l="1"/>
  <c r="R42" i="188"/>
  <c r="R41" i="188"/>
  <c r="M41" i="188"/>
  <c r="J41" i="188"/>
  <c r="I41" i="188"/>
  <c r="F41" i="188"/>
  <c r="E41" i="188"/>
  <c r="J29" i="188"/>
  <c r="K29" i="188" s="1"/>
  <c r="L29" i="188" s="1"/>
  <c r="M29" i="188" s="1"/>
  <c r="N28" i="188"/>
  <c r="K28" i="188"/>
  <c r="J28" i="188"/>
  <c r="G28" i="188"/>
  <c r="F28" i="188"/>
  <c r="C28" i="188"/>
  <c r="O23" i="188"/>
  <c r="M28" i="188"/>
  <c r="K41" i="188"/>
  <c r="I28" i="188"/>
  <c r="G41" i="188"/>
  <c r="E28" i="188"/>
  <c r="R14" i="188"/>
  <c r="C14" i="188"/>
  <c r="D14" i="188" s="1"/>
  <c r="E14" i="188" s="1"/>
  <c r="F14" i="188" s="1"/>
  <c r="G14" i="188" s="1"/>
  <c r="H14" i="188" s="1"/>
  <c r="I14" i="188" s="1"/>
  <c r="J14" i="188" s="1"/>
  <c r="K14" i="188" s="1"/>
  <c r="L14" i="188" s="1"/>
  <c r="M14" i="188" s="1"/>
  <c r="N14" i="188" s="1"/>
  <c r="O13" i="188"/>
  <c r="N41" i="188" l="1"/>
  <c r="Q38" i="188"/>
  <c r="D45" i="188"/>
  <c r="E45" i="188" s="1"/>
  <c r="F45" i="188" s="1"/>
  <c r="G45" i="188" s="1"/>
  <c r="H45" i="188" s="1"/>
  <c r="I45" i="188" s="1"/>
  <c r="J45" i="188" s="1"/>
  <c r="K45" i="188" s="1"/>
  <c r="L45" i="188" s="1"/>
  <c r="M45" i="188" s="1"/>
  <c r="N45" i="188" s="1"/>
  <c r="R40" i="188"/>
  <c r="R30" i="188" s="1"/>
  <c r="C41" i="188"/>
  <c r="D28" i="188"/>
  <c r="D41" i="188"/>
  <c r="H28" i="188"/>
  <c r="H41" i="188"/>
  <c r="L28" i="188"/>
  <c r="L41" i="188"/>
  <c r="C40" i="188"/>
  <c r="O21" i="188"/>
  <c r="R33" i="188" l="1"/>
  <c r="R34" i="188"/>
  <c r="R35" i="188" s="1"/>
  <c r="O28" i="188"/>
  <c r="O37" i="188"/>
  <c r="O42" i="188"/>
  <c r="C43" i="188"/>
  <c r="C46" i="188" s="1"/>
  <c r="C47" i="188" s="1"/>
  <c r="D40" i="188"/>
  <c r="C30" i="188"/>
  <c r="O41" i="188"/>
  <c r="C34" i="188" l="1"/>
  <c r="C33" i="188"/>
  <c r="D30" i="188" s="1"/>
  <c r="D34" i="188" s="1"/>
  <c r="D35" i="188" s="1"/>
  <c r="E40" i="188"/>
  <c r="D43" i="188"/>
  <c r="F40" i="188" l="1"/>
  <c r="D46" i="188"/>
  <c r="D47" i="188" s="1"/>
  <c r="E43" i="188"/>
  <c r="D33" i="188"/>
  <c r="C35" i="188"/>
  <c r="G40" i="188" l="1"/>
  <c r="E46" i="188"/>
  <c r="E47" i="188" s="1"/>
  <c r="F43" i="188"/>
  <c r="E30" i="188"/>
  <c r="H40" i="188" l="1"/>
  <c r="E34" i="188"/>
  <c r="F46" i="188"/>
  <c r="F47" i="188" s="1"/>
  <c r="G43" i="188"/>
  <c r="E33" i="188"/>
  <c r="F30" i="188" l="1"/>
  <c r="E35" i="188"/>
  <c r="G46" i="188"/>
  <c r="G47" i="188" s="1"/>
  <c r="H43" i="188"/>
  <c r="I40" i="188"/>
  <c r="H46" i="188" l="1"/>
  <c r="H47" i="188" s="1"/>
  <c r="I43" i="188"/>
  <c r="F34" i="188"/>
  <c r="J40" i="188"/>
  <c r="F33" i="188"/>
  <c r="G30" i="188" l="1"/>
  <c r="F35" i="188"/>
  <c r="K40" i="188"/>
  <c r="I46" i="188"/>
  <c r="I47" i="188" s="1"/>
  <c r="J43" i="188"/>
  <c r="J46" i="188" l="1"/>
  <c r="J47" i="188" s="1"/>
  <c r="K43" i="188"/>
  <c r="L40" i="188"/>
  <c r="G34" i="188"/>
  <c r="G33" i="188"/>
  <c r="M40" i="188" l="1"/>
  <c r="H30" i="188"/>
  <c r="H34" i="188" s="1"/>
  <c r="H35" i="188" s="1"/>
  <c r="G35" i="188"/>
  <c r="K46" i="188"/>
  <c r="K47" i="188" s="1"/>
  <c r="L43" i="188"/>
  <c r="L46" i="188" l="1"/>
  <c r="L47" i="188" s="1"/>
  <c r="M43" i="188"/>
  <c r="H33" i="188"/>
  <c r="N40" i="188"/>
  <c r="Q40" i="188" l="1"/>
  <c r="I30" i="188"/>
  <c r="I34" i="188" s="1"/>
  <c r="I35" i="188" s="1"/>
  <c r="M46" i="188"/>
  <c r="M47" i="188" s="1"/>
  <c r="N43" i="188"/>
  <c r="N46" i="188" l="1"/>
  <c r="R47" i="188"/>
  <c r="I33" i="188"/>
  <c r="N47" i="188" l="1"/>
  <c r="Q47" i="188"/>
  <c r="J30" i="188"/>
  <c r="J34" i="188" s="1"/>
  <c r="J35" i="188" s="1"/>
  <c r="J33" i="188" l="1"/>
  <c r="K30" i="188" s="1"/>
  <c r="K34" i="188" s="1"/>
  <c r="K35" i="188" s="1"/>
  <c r="K33" i="188" l="1"/>
  <c r="L30" i="188" l="1"/>
  <c r="L34" i="188" s="1"/>
  <c r="L35" i="188" s="1"/>
  <c r="L33" i="188" l="1"/>
  <c r="M30" i="188" l="1"/>
  <c r="M34" i="188" s="1"/>
  <c r="M35" i="188" s="1"/>
  <c r="M33" i="188" l="1"/>
  <c r="Q32" i="188" s="1"/>
  <c r="N30" i="188" l="1"/>
  <c r="Q31" i="188" s="1"/>
  <c r="Q34" i="188" s="1"/>
  <c r="N34" i="188" l="1"/>
  <c r="O30" i="188"/>
  <c r="N33" i="188"/>
  <c r="Q33" i="188" s="1"/>
  <c r="N35" i="188" l="1"/>
  <c r="O35" i="188" s="1"/>
  <c r="O34" i="188"/>
  <c r="B13" i="171" l="1"/>
  <c r="C13" i="171" s="1"/>
  <c r="D13" i="171" s="1"/>
  <c r="E13" i="171" s="1"/>
  <c r="F13" i="171" s="1"/>
  <c r="G13" i="171" s="1"/>
  <c r="H13" i="171" s="1"/>
  <c r="I13" i="171" s="1"/>
  <c r="I15" i="171" s="1"/>
  <c r="I33" i="171" s="1"/>
  <c r="B34" i="171"/>
  <c r="B11" i="171"/>
  <c r="B12" i="128"/>
  <c r="C12" i="128" s="1"/>
  <c r="D12" i="128" s="1"/>
  <c r="E12" i="128" s="1"/>
  <c r="F12" i="128" s="1"/>
  <c r="G12" i="128" s="1"/>
  <c r="H12" i="128" s="1"/>
  <c r="I12" i="128" s="1"/>
  <c r="J12" i="128" s="1"/>
  <c r="K12" i="128" s="1"/>
  <c r="L12" i="128" s="1"/>
  <c r="M12" i="128" s="1"/>
  <c r="M14" i="128" s="1"/>
  <c r="B12" i="127"/>
  <c r="C12" i="127" s="1"/>
  <c r="D12" i="127" s="1"/>
  <c r="E12" i="127" s="1"/>
  <c r="F12" i="127" s="1"/>
  <c r="G12" i="127" s="1"/>
  <c r="H12" i="127" s="1"/>
  <c r="I12" i="127" s="1"/>
  <c r="J12" i="127" s="1"/>
  <c r="K12" i="127" s="1"/>
  <c r="L12" i="127" s="1"/>
  <c r="M12" i="127" s="1"/>
  <c r="M14" i="127" s="1"/>
  <c r="B11" i="186"/>
  <c r="C11" i="186" s="1"/>
  <c r="D11" i="186" s="1"/>
  <c r="E11" i="186" s="1"/>
  <c r="F11" i="186" s="1"/>
  <c r="G11" i="186" s="1"/>
  <c r="H11" i="186" s="1"/>
  <c r="I11" i="186" s="1"/>
  <c r="J11" i="186" s="1"/>
  <c r="K11" i="186" s="1"/>
  <c r="L11" i="186" s="1"/>
  <c r="M11" i="186" s="1"/>
  <c r="M13" i="186" s="1"/>
  <c r="M26" i="186" s="1"/>
  <c r="B11" i="119"/>
  <c r="C11" i="119" s="1"/>
  <c r="D11" i="119" s="1"/>
  <c r="E11" i="119" s="1"/>
  <c r="F11" i="119" s="1"/>
  <c r="G11" i="119" s="1"/>
  <c r="H11" i="119" s="1"/>
  <c r="I11" i="119" s="1"/>
  <c r="I13" i="119" s="1"/>
  <c r="I26" i="119" s="1"/>
  <c r="B16" i="179"/>
  <c r="C16" i="179" s="1"/>
  <c r="D16" i="179" s="1"/>
  <c r="E16" i="179" s="1"/>
  <c r="F16" i="179" s="1"/>
  <c r="F18" i="179" s="1"/>
  <c r="F29" i="179" s="1"/>
  <c r="B12" i="117"/>
  <c r="C12" i="117" s="1"/>
  <c r="D12" i="117" s="1"/>
  <c r="E12" i="117" s="1"/>
  <c r="F12" i="117" s="1"/>
  <c r="G12" i="117" s="1"/>
  <c r="H12" i="117" s="1"/>
  <c r="I12" i="117" s="1"/>
  <c r="I14" i="117" s="1"/>
  <c r="I32" i="117" s="1"/>
  <c r="B33" i="117"/>
  <c r="B10" i="117"/>
  <c r="B11" i="116"/>
  <c r="C11" i="116" s="1"/>
  <c r="D11" i="116" s="1"/>
  <c r="E11" i="116" s="1"/>
  <c r="E13" i="116" s="1"/>
  <c r="E29" i="116" s="1"/>
  <c r="B12" i="98"/>
  <c r="C12" i="98" s="1"/>
  <c r="D12" i="98" s="1"/>
  <c r="E12" i="98" s="1"/>
  <c r="F12" i="98" s="1"/>
  <c r="G12" i="98" s="1"/>
  <c r="H12" i="98" s="1"/>
  <c r="I12" i="98" s="1"/>
  <c r="J12" i="98" s="1"/>
  <c r="K12" i="98" s="1"/>
  <c r="L12" i="98" s="1"/>
  <c r="M12" i="98" s="1"/>
  <c r="M14" i="98" s="1"/>
  <c r="M32" i="98" s="1"/>
  <c r="B12" i="96"/>
  <c r="C12" i="96" s="1"/>
  <c r="D12" i="96" s="1"/>
  <c r="E12" i="96" s="1"/>
  <c r="F12" i="96" s="1"/>
  <c r="G12" i="96" s="1"/>
  <c r="H12" i="96" s="1"/>
  <c r="I12" i="96" s="1"/>
  <c r="J12" i="96" s="1"/>
  <c r="K12" i="96" s="1"/>
  <c r="L12" i="96" s="1"/>
  <c r="M12" i="96" s="1"/>
  <c r="M14" i="96" s="1"/>
  <c r="M39" i="96" s="1"/>
  <c r="B12" i="78"/>
  <c r="C12" i="78" s="1"/>
  <c r="D12" i="78" s="1"/>
  <c r="E12" i="78" s="1"/>
  <c r="F12" i="78" s="1"/>
  <c r="G12" i="78" s="1"/>
  <c r="H12" i="78" s="1"/>
  <c r="I12" i="78" s="1"/>
  <c r="J12" i="78" s="1"/>
  <c r="K12" i="78" s="1"/>
  <c r="L12" i="78" s="1"/>
  <c r="M12" i="78" s="1"/>
  <c r="M14" i="78" s="1"/>
  <c r="M39" i="78" s="1"/>
  <c r="B12" i="95"/>
  <c r="C12" i="95" s="1"/>
  <c r="D12" i="95" s="1"/>
  <c r="E12" i="95" s="1"/>
  <c r="F12" i="95" s="1"/>
  <c r="G12" i="95" s="1"/>
  <c r="H12" i="95" s="1"/>
  <c r="I12" i="95" s="1"/>
  <c r="J12" i="95" s="1"/>
  <c r="K12" i="95" s="1"/>
  <c r="L12" i="95" s="1"/>
  <c r="M12" i="95" s="1"/>
  <c r="M14" i="95" s="1"/>
  <c r="M32" i="95" s="1"/>
  <c r="M17" i="161"/>
  <c r="J17" i="161"/>
  <c r="G17" i="161"/>
  <c r="D17" i="161"/>
  <c r="K15" i="161"/>
  <c r="L15" i="161" s="1"/>
  <c r="M15" i="161" s="1"/>
  <c r="H15" i="161"/>
  <c r="I15" i="161" s="1"/>
  <c r="J15" i="161" s="1"/>
  <c r="F15" i="161"/>
  <c r="G15" i="161" s="1"/>
  <c r="E15" i="161"/>
  <c r="D15" i="161"/>
  <c r="C15" i="161"/>
  <c r="B15" i="161"/>
  <c r="B12" i="58"/>
  <c r="C12" i="58" s="1"/>
  <c r="D12" i="58" s="1"/>
  <c r="E12" i="58" s="1"/>
  <c r="F12" i="58" s="1"/>
  <c r="G12" i="58" s="1"/>
  <c r="H12" i="58" s="1"/>
  <c r="I12" i="58" s="1"/>
  <c r="J12" i="58" s="1"/>
  <c r="K12" i="58" s="1"/>
  <c r="L12" i="58" s="1"/>
  <c r="M12" i="58" s="1"/>
  <c r="M14" i="58" s="1"/>
  <c r="M32" i="58" s="1"/>
  <c r="B12" i="158"/>
  <c r="C12" i="158" s="1"/>
  <c r="D12" i="158" s="1"/>
  <c r="E12" i="158" s="1"/>
  <c r="F12" i="158" s="1"/>
  <c r="G12" i="158" s="1"/>
  <c r="H12" i="158" s="1"/>
  <c r="H14" i="158" s="1"/>
  <c r="H25" i="158" s="1"/>
  <c r="B10" i="158"/>
  <c r="K11" i="181"/>
  <c r="K13" i="181" s="1"/>
  <c r="K24" i="181" s="1"/>
  <c r="H11" i="181"/>
  <c r="E11" i="181"/>
  <c r="B11" i="181"/>
  <c r="C11" i="181" s="1"/>
  <c r="D11" i="181" s="1"/>
  <c r="K11" i="165"/>
  <c r="K13" i="165" s="1"/>
  <c r="K24" i="165" s="1"/>
  <c r="H11" i="165"/>
  <c r="I11" i="165" s="1"/>
  <c r="J11" i="165" s="1"/>
  <c r="J13" i="165" s="1"/>
  <c r="J24" i="165" s="1"/>
  <c r="E11" i="165"/>
  <c r="F11" i="165" s="1"/>
  <c r="G11" i="165" s="1"/>
  <c r="G13" i="165" s="1"/>
  <c r="G24" i="165" s="1"/>
  <c r="B11" i="165"/>
  <c r="C11" i="165" s="1"/>
  <c r="D11" i="165" s="1"/>
  <c r="D13" i="165" s="1"/>
  <c r="D24" i="165" s="1"/>
  <c r="B11" i="154"/>
  <c r="C11" i="154" s="1"/>
  <c r="D11" i="154" s="1"/>
  <c r="E11" i="154" s="1"/>
  <c r="F11" i="154" s="1"/>
  <c r="G11" i="154" s="1"/>
  <c r="G13" i="154" s="1"/>
  <c r="G24" i="154" s="1"/>
  <c r="B14" i="153"/>
  <c r="C14" i="153" s="1"/>
  <c r="D14" i="153" s="1"/>
  <c r="D16" i="153" s="1"/>
  <c r="B14" i="160"/>
  <c r="C14" i="160" s="1"/>
  <c r="D14" i="160" s="1"/>
  <c r="E14" i="160" s="1"/>
  <c r="F14" i="160" s="1"/>
  <c r="G14" i="160" s="1"/>
  <c r="H14" i="160" s="1"/>
  <c r="I14" i="160" s="1"/>
  <c r="J14" i="160" s="1"/>
  <c r="K14" i="160" s="1"/>
  <c r="L14" i="160" s="1"/>
  <c r="M14" i="160" s="1"/>
  <c r="M16" i="160" s="1"/>
  <c r="B14" i="104"/>
  <c r="C14" i="104" s="1"/>
  <c r="D14" i="104" s="1"/>
  <c r="E14" i="104" s="1"/>
  <c r="F14" i="104" s="1"/>
  <c r="G14" i="104" s="1"/>
  <c r="H14" i="104" s="1"/>
  <c r="I14" i="104" s="1"/>
  <c r="J14" i="104" s="1"/>
  <c r="K14" i="104" s="1"/>
  <c r="L14" i="104" s="1"/>
  <c r="M14" i="104" s="1"/>
  <c r="M16" i="104" s="1"/>
  <c r="B14" i="82"/>
  <c r="C14" i="82" s="1"/>
  <c r="D14" i="82" s="1"/>
  <c r="E14" i="82" s="1"/>
  <c r="F14" i="82" s="1"/>
  <c r="G14" i="82" s="1"/>
  <c r="H14" i="82" s="1"/>
  <c r="I14" i="82" s="1"/>
  <c r="J14" i="82" s="1"/>
  <c r="K14" i="82" s="1"/>
  <c r="L14" i="82" s="1"/>
  <c r="M14" i="82" s="1"/>
  <c r="M16" i="82" s="1"/>
  <c r="B11" i="155"/>
  <c r="C11" i="155" s="1"/>
  <c r="D11" i="155" s="1"/>
  <c r="E11" i="155" s="1"/>
  <c r="F11" i="155" s="1"/>
  <c r="F13" i="155" s="1"/>
  <c r="M11" i="156"/>
  <c r="M14" i="156" s="1"/>
  <c r="M25" i="156" s="1"/>
  <c r="B11" i="156"/>
  <c r="C11" i="156" s="1"/>
  <c r="D11" i="156" s="1"/>
  <c r="E11" i="156" s="1"/>
  <c r="F11" i="156" s="1"/>
  <c r="G11" i="156" s="1"/>
  <c r="H11" i="156" s="1"/>
  <c r="I11" i="156" s="1"/>
  <c r="J11" i="156" s="1"/>
  <c r="K11" i="156" s="1"/>
  <c r="L11" i="156" s="1"/>
  <c r="L14" i="156" s="1"/>
  <c r="L25" i="156" s="1"/>
  <c r="H11" i="164"/>
  <c r="B11" i="164"/>
  <c r="C11" i="164" s="1"/>
  <c r="D11" i="164" s="1"/>
  <c r="E11" i="164" s="1"/>
  <c r="F11" i="164" s="1"/>
  <c r="G11" i="164" s="1"/>
  <c r="B11" i="123"/>
  <c r="C11" i="123" s="1"/>
  <c r="D11" i="123" s="1"/>
  <c r="E11" i="123" s="1"/>
  <c r="F11" i="123" s="1"/>
  <c r="G11" i="123" s="1"/>
  <c r="H11" i="123" s="1"/>
  <c r="I11" i="123" s="1"/>
  <c r="J11" i="123" s="1"/>
  <c r="K11" i="123" s="1"/>
  <c r="L11" i="123" s="1"/>
  <c r="M11" i="123" s="1"/>
  <c r="M14" i="123" s="1"/>
  <c r="M24" i="123" s="1"/>
  <c r="F11" i="181" l="1"/>
  <c r="G11" i="181" s="1"/>
  <c r="D13" i="181"/>
  <c r="D24" i="181" s="1"/>
  <c r="I11" i="164"/>
  <c r="J11" i="164" s="1"/>
  <c r="K11" i="164" s="1"/>
  <c r="L11" i="164" s="1"/>
  <c r="M11" i="164" s="1"/>
  <c r="M13" i="164" s="1"/>
  <c r="M24" i="164" s="1"/>
  <c r="G13" i="164"/>
  <c r="G24" i="164" s="1"/>
  <c r="I11" i="181" l="1"/>
  <c r="J11" i="181" s="1"/>
  <c r="J13" i="181" s="1"/>
  <c r="J24" i="181" s="1"/>
  <c r="G13" i="181"/>
  <c r="G24" i="181" s="1"/>
  <c r="K16" i="178"/>
  <c r="B11" i="178"/>
  <c r="C11" i="178" s="1"/>
  <c r="D11" i="178" s="1"/>
  <c r="E11" i="178" s="1"/>
  <c r="F11" i="178" s="1"/>
  <c r="G11" i="178" s="1"/>
  <c r="H11" i="178" s="1"/>
  <c r="I11" i="178" s="1"/>
  <c r="J11" i="178" s="1"/>
  <c r="K11" i="178" s="1"/>
  <c r="K13" i="178" s="1"/>
  <c r="K24" i="178" s="1"/>
  <c r="M18" i="186" l="1"/>
  <c r="L18" i="186"/>
  <c r="K18" i="186"/>
  <c r="J18" i="186"/>
  <c r="I18" i="186"/>
  <c r="H18" i="186"/>
  <c r="G18" i="186"/>
  <c r="F18" i="186"/>
  <c r="E18" i="186"/>
  <c r="B29" i="186"/>
  <c r="C29" i="186" s="1"/>
  <c r="D29" i="186" s="1"/>
  <c r="E28" i="186"/>
  <c r="E29" i="186" s="1"/>
  <c r="F29" i="186" s="1"/>
  <c r="G29" i="186" s="1"/>
  <c r="H29" i="186" s="1"/>
  <c r="I29" i="186" s="1"/>
  <c r="J29" i="186" s="1"/>
  <c r="K29" i="186" s="1"/>
  <c r="L29" i="186" s="1"/>
  <c r="M29" i="186" s="1"/>
  <c r="B27" i="186"/>
  <c r="M24" i="186"/>
  <c r="L24" i="186"/>
  <c r="K24" i="186"/>
  <c r="J24" i="186"/>
  <c r="I24" i="186"/>
  <c r="H24" i="186"/>
  <c r="G24" i="186"/>
  <c r="F24" i="186"/>
  <c r="E24" i="186"/>
  <c r="D24" i="186"/>
  <c r="C24" i="186"/>
  <c r="B24" i="186"/>
  <c r="B25" i="186" s="1"/>
  <c r="B18" i="186"/>
  <c r="D18" i="186" s="1"/>
  <c r="M17" i="186"/>
  <c r="L17" i="186"/>
  <c r="K17" i="186"/>
  <c r="J17" i="186"/>
  <c r="I17" i="186"/>
  <c r="H17" i="186"/>
  <c r="G17" i="186"/>
  <c r="F17" i="186"/>
  <c r="E17" i="186"/>
  <c r="D17" i="186"/>
  <c r="C17" i="186"/>
  <c r="B17" i="186"/>
  <c r="N17" i="186" s="1"/>
  <c r="N16" i="186"/>
  <c r="N15" i="186"/>
  <c r="N14" i="186"/>
  <c r="N13" i="186"/>
  <c r="N12" i="186"/>
  <c r="B9" i="186"/>
  <c r="C9" i="186" s="1"/>
  <c r="D9" i="186" s="1"/>
  <c r="E9" i="186" s="1"/>
  <c r="F9" i="186" s="1"/>
  <c r="G9" i="186" s="1"/>
  <c r="H9" i="186" s="1"/>
  <c r="I9" i="186" s="1"/>
  <c r="J9" i="186" s="1"/>
  <c r="K9" i="186" s="1"/>
  <c r="L9" i="186" s="1"/>
  <c r="M9" i="186" s="1"/>
  <c r="N8" i="186"/>
  <c r="C26" i="107"/>
  <c r="C17" i="107"/>
  <c r="B30" i="186" l="1"/>
  <c r="N26" i="186"/>
  <c r="C27" i="186"/>
  <c r="D27" i="186" s="1"/>
  <c r="E27" i="186" s="1"/>
  <c r="E30" i="186" s="1"/>
  <c r="B31" i="186"/>
  <c r="C18" i="186"/>
  <c r="B19" i="186"/>
  <c r="C25" i="186"/>
  <c r="N24" i="186"/>
  <c r="D30" i="186" l="1"/>
  <c r="D31" i="186" s="1"/>
  <c r="C30" i="186"/>
  <c r="C31" i="186" s="1"/>
  <c r="E31" i="186"/>
  <c r="F27" i="186"/>
  <c r="F30" i="186" s="1"/>
  <c r="D25" i="186"/>
  <c r="B21" i="186"/>
  <c r="B20" i="186"/>
  <c r="C19" i="186" s="1"/>
  <c r="C21" i="186" s="1"/>
  <c r="C22" i="186" s="1"/>
  <c r="E25" i="186" l="1"/>
  <c r="C20" i="186"/>
  <c r="B22" i="186"/>
  <c r="F31" i="186"/>
  <c r="G27" i="186"/>
  <c r="G30" i="186" s="1"/>
  <c r="G31" i="186" l="1"/>
  <c r="H27" i="186"/>
  <c r="H30" i="186" s="1"/>
  <c r="D19" i="186"/>
  <c r="F25" i="186"/>
  <c r="H31" i="186" l="1"/>
  <c r="I27" i="186"/>
  <c r="I30" i="186" s="1"/>
  <c r="D21" i="186"/>
  <c r="G25" i="186"/>
  <c r="D20" i="186"/>
  <c r="E19" i="186" l="1"/>
  <c r="D22" i="186"/>
  <c r="H25" i="186"/>
  <c r="I31" i="186"/>
  <c r="J27" i="186"/>
  <c r="J30" i="186" s="1"/>
  <c r="I25" i="186" l="1"/>
  <c r="E21" i="186"/>
  <c r="J31" i="186"/>
  <c r="K27" i="186"/>
  <c r="K30" i="186" s="1"/>
  <c r="E20" i="186"/>
  <c r="F19" i="186" l="1"/>
  <c r="E22" i="186"/>
  <c r="K31" i="186"/>
  <c r="L27" i="186"/>
  <c r="L30" i="186" s="1"/>
  <c r="J25" i="186"/>
  <c r="K25" i="186" l="1"/>
  <c r="L31" i="186"/>
  <c r="M27" i="186"/>
  <c r="F21" i="186"/>
  <c r="F20" i="186"/>
  <c r="M30" i="186" l="1"/>
  <c r="M31" i="186" s="1"/>
  <c r="G19" i="186"/>
  <c r="G21" i="186" s="1"/>
  <c r="G22" i="186" s="1"/>
  <c r="L25" i="186"/>
  <c r="F22" i="186"/>
  <c r="M25" i="186" l="1"/>
  <c r="G20" i="186"/>
  <c r="H19" i="186" l="1"/>
  <c r="H21" i="186" s="1"/>
  <c r="H22" i="186" l="1"/>
  <c r="H20" i="186"/>
  <c r="I19" i="186" l="1"/>
  <c r="I21" i="186" s="1"/>
  <c r="I22" i="186" s="1"/>
  <c r="I20" i="186" l="1"/>
  <c r="J19" i="186" l="1"/>
  <c r="J21" i="186" s="1"/>
  <c r="J22" i="186" s="1"/>
  <c r="J20" i="186" l="1"/>
  <c r="K19" i="186" s="1"/>
  <c r="K21" i="186" s="1"/>
  <c r="K22" i="186" s="1"/>
  <c r="K20" i="186" l="1"/>
  <c r="L19" i="186" s="1"/>
  <c r="L21" i="186" s="1"/>
  <c r="L22" i="186" s="1"/>
  <c r="L20" i="186" l="1"/>
  <c r="M19" i="186" l="1"/>
  <c r="M20" i="186" s="1"/>
  <c r="M21" i="186" l="1"/>
  <c r="N19" i="186"/>
  <c r="M22" i="186" l="1"/>
  <c r="N22" i="186" s="1"/>
  <c r="N21" i="186"/>
  <c r="D26" i="107" l="1"/>
  <c r="R38" i="120" l="1"/>
  <c r="M38" i="138"/>
  <c r="M17" i="138"/>
  <c r="J16" i="178" l="1"/>
  <c r="I16" i="178"/>
  <c r="H16" i="178"/>
  <c r="G16" i="178"/>
  <c r="F16" i="178"/>
  <c r="E16" i="178"/>
  <c r="K16" i="181"/>
  <c r="J16" i="181"/>
  <c r="I16" i="181"/>
  <c r="H16" i="181"/>
  <c r="G16" i="181"/>
  <c r="B25" i="181"/>
  <c r="K22" i="181"/>
  <c r="J22" i="181"/>
  <c r="I22" i="181"/>
  <c r="H22" i="181"/>
  <c r="G22" i="181"/>
  <c r="F22" i="181"/>
  <c r="E22" i="181"/>
  <c r="D22" i="181"/>
  <c r="C22" i="181"/>
  <c r="B22" i="181"/>
  <c r="B23" i="181" s="1"/>
  <c r="F16" i="181"/>
  <c r="E16" i="181"/>
  <c r="D16" i="181"/>
  <c r="B16" i="181"/>
  <c r="C16" i="181" s="1"/>
  <c r="K15" i="181"/>
  <c r="J15" i="181"/>
  <c r="I15" i="181"/>
  <c r="H15" i="181"/>
  <c r="G15" i="181"/>
  <c r="F15" i="181"/>
  <c r="E15" i="181"/>
  <c r="D15" i="181"/>
  <c r="C15" i="181"/>
  <c r="B15" i="181"/>
  <c r="L14" i="181"/>
  <c r="L13" i="181"/>
  <c r="L12" i="181"/>
  <c r="B9" i="181"/>
  <c r="C9" i="181" s="1"/>
  <c r="D9" i="181" s="1"/>
  <c r="E9" i="181" s="1"/>
  <c r="F9" i="181" s="1"/>
  <c r="G9" i="181" s="1"/>
  <c r="H9" i="181" s="1"/>
  <c r="I9" i="181" s="1"/>
  <c r="J9" i="181" s="1"/>
  <c r="K9" i="181" s="1"/>
  <c r="L8" i="181"/>
  <c r="L14" i="180"/>
  <c r="M14" i="180" s="1"/>
  <c r="N14" i="180" s="1"/>
  <c r="B14" i="180"/>
  <c r="C14" i="180" s="1"/>
  <c r="D14" i="180" s="1"/>
  <c r="E14" i="180" s="1"/>
  <c r="F14" i="180" s="1"/>
  <c r="G14" i="180" s="1"/>
  <c r="H14" i="180" s="1"/>
  <c r="I14" i="180" s="1"/>
  <c r="L12" i="180"/>
  <c r="M12" i="180" s="1"/>
  <c r="N12" i="180" s="1"/>
  <c r="B12" i="180"/>
  <c r="C12" i="180" s="1"/>
  <c r="D12" i="180" s="1"/>
  <c r="E12" i="180" s="1"/>
  <c r="F12" i="180" s="1"/>
  <c r="G12" i="180" s="1"/>
  <c r="H12" i="180" s="1"/>
  <c r="I12" i="180" s="1"/>
  <c r="B9" i="180"/>
  <c r="M29" i="180"/>
  <c r="M30" i="180" s="1"/>
  <c r="N30" i="180" s="1"/>
  <c r="L28" i="180"/>
  <c r="B28" i="180"/>
  <c r="B31" i="180" s="1"/>
  <c r="B32" i="180" s="1"/>
  <c r="L26" i="180"/>
  <c r="B26" i="180"/>
  <c r="M19" i="180"/>
  <c r="N19" i="180" s="1"/>
  <c r="B19" i="180"/>
  <c r="F19" i="180" s="1"/>
  <c r="N18" i="180"/>
  <c r="M18" i="180"/>
  <c r="L18" i="180"/>
  <c r="I18" i="180"/>
  <c r="H18" i="180"/>
  <c r="G18" i="180"/>
  <c r="F18" i="180"/>
  <c r="E18" i="180"/>
  <c r="D18" i="180"/>
  <c r="C18" i="180"/>
  <c r="B18" i="180"/>
  <c r="J15" i="180"/>
  <c r="J13" i="180"/>
  <c r="J11" i="180"/>
  <c r="L9" i="180"/>
  <c r="M9" i="180" s="1"/>
  <c r="N9" i="180" s="1"/>
  <c r="C9" i="180"/>
  <c r="D9" i="180" s="1"/>
  <c r="E9" i="180" s="1"/>
  <c r="F9" i="180" s="1"/>
  <c r="G9" i="180" s="1"/>
  <c r="H9" i="180" s="1"/>
  <c r="I9" i="180" s="1"/>
  <c r="J8" i="180"/>
  <c r="B15" i="179"/>
  <c r="C15" i="179" s="1"/>
  <c r="D15" i="179" s="1"/>
  <c r="E15" i="179" s="1"/>
  <c r="F15" i="179" s="1"/>
  <c r="B13" i="179"/>
  <c r="B10" i="179"/>
  <c r="G19" i="179"/>
  <c r="G18" i="179"/>
  <c r="G17" i="179"/>
  <c r="G14" i="179"/>
  <c r="G12" i="179"/>
  <c r="G9" i="179"/>
  <c r="B27" i="179" l="1"/>
  <c r="B26" i="181"/>
  <c r="B27" i="181" s="1"/>
  <c r="L31" i="180"/>
  <c r="L32" i="180" s="1"/>
  <c r="M25" i="180"/>
  <c r="M26" i="180" s="1"/>
  <c r="L15" i="181"/>
  <c r="C25" i="181"/>
  <c r="C26" i="181" s="1"/>
  <c r="C27" i="181" s="1"/>
  <c r="C23" i="181"/>
  <c r="B17" i="181"/>
  <c r="C28" i="180"/>
  <c r="C31" i="180" s="1"/>
  <c r="C32" i="180" s="1"/>
  <c r="M28" i="180"/>
  <c r="L22" i="181"/>
  <c r="C13" i="179"/>
  <c r="L24" i="181"/>
  <c r="B20" i="180"/>
  <c r="B21" i="180" s="1"/>
  <c r="J18" i="180"/>
  <c r="C19" i="180"/>
  <c r="G19" i="180"/>
  <c r="M31" i="180"/>
  <c r="M32" i="180" s="1"/>
  <c r="N28" i="180"/>
  <c r="N31" i="180" s="1"/>
  <c r="N32" i="180" s="1"/>
  <c r="J27" i="180"/>
  <c r="D19" i="180"/>
  <c r="H19" i="180"/>
  <c r="J25" i="180"/>
  <c r="E19" i="180"/>
  <c r="I19" i="180"/>
  <c r="L19" i="180" s="1"/>
  <c r="L20" i="180" s="1"/>
  <c r="D25" i="181" l="1"/>
  <c r="D26" i="181" s="1"/>
  <c r="D27" i="181" s="1"/>
  <c r="D28" i="180"/>
  <c r="B18" i="181"/>
  <c r="B19" i="181"/>
  <c r="B20" i="181" s="1"/>
  <c r="D13" i="179"/>
  <c r="C27" i="179"/>
  <c r="C17" i="181"/>
  <c r="D23" i="181"/>
  <c r="E25" i="181"/>
  <c r="E26" i="181" s="1"/>
  <c r="E27" i="181" s="1"/>
  <c r="L22" i="180"/>
  <c r="L23" i="180" s="1"/>
  <c r="L21" i="180"/>
  <c r="M20" i="180" s="1"/>
  <c r="M22" i="180" s="1"/>
  <c r="M23" i="180" s="1"/>
  <c r="N26" i="180"/>
  <c r="C26" i="180"/>
  <c r="E28" i="180"/>
  <c r="D31" i="180"/>
  <c r="D32" i="180" s="1"/>
  <c r="F25" i="181" l="1"/>
  <c r="E13" i="179"/>
  <c r="D27" i="179"/>
  <c r="E23" i="181"/>
  <c r="F23" i="181" s="1"/>
  <c r="G23" i="181" s="1"/>
  <c r="H23" i="181" s="1"/>
  <c r="C18" i="181"/>
  <c r="D17" i="181" s="1"/>
  <c r="D19" i="181" s="1"/>
  <c r="D20" i="181" s="1"/>
  <c r="C19" i="181"/>
  <c r="C20" i="181" s="1"/>
  <c r="G25" i="181"/>
  <c r="F26" i="181"/>
  <c r="F27" i="181" s="1"/>
  <c r="M21" i="180"/>
  <c r="D26" i="180"/>
  <c r="F28" i="180"/>
  <c r="E31" i="180"/>
  <c r="E32" i="180" s="1"/>
  <c r="D18" i="181" l="1"/>
  <c r="F13" i="179"/>
  <c r="F27" i="179" s="1"/>
  <c r="E27" i="179"/>
  <c r="I23" i="181"/>
  <c r="H25" i="181"/>
  <c r="G26" i="181"/>
  <c r="G27" i="181" s="1"/>
  <c r="N20" i="180"/>
  <c r="N22" i="180" s="1"/>
  <c r="N23" i="180" s="1"/>
  <c r="F31" i="180"/>
  <c r="F32" i="180" s="1"/>
  <c r="G28" i="180"/>
  <c r="E26" i="180"/>
  <c r="E17" i="181" l="1"/>
  <c r="E19" i="181" s="1"/>
  <c r="H26" i="181"/>
  <c r="H27" i="181" s="1"/>
  <c r="I25" i="181"/>
  <c r="E20" i="181"/>
  <c r="J23" i="181"/>
  <c r="N21" i="180"/>
  <c r="F26" i="180"/>
  <c r="G31" i="180"/>
  <c r="G32" i="180" s="1"/>
  <c r="H28" i="180"/>
  <c r="E18" i="181" l="1"/>
  <c r="K23" i="181"/>
  <c r="I26" i="181"/>
  <c r="I27" i="181" s="1"/>
  <c r="J25" i="181"/>
  <c r="I28" i="180"/>
  <c r="I31" i="180" s="1"/>
  <c r="I32" i="180" s="1"/>
  <c r="H31" i="180"/>
  <c r="H32" i="180" s="1"/>
  <c r="G26" i="180"/>
  <c r="F17" i="181" l="1"/>
  <c r="F19" i="181" s="1"/>
  <c r="F20" i="181" s="1"/>
  <c r="F18" i="181"/>
  <c r="G17" i="181" s="1"/>
  <c r="G19" i="181" s="1"/>
  <c r="K25" i="181"/>
  <c r="K26" i="181" s="1"/>
  <c r="K27" i="181" s="1"/>
  <c r="J26" i="181"/>
  <c r="J27" i="181" s="1"/>
  <c r="B22" i="180"/>
  <c r="H26" i="180"/>
  <c r="G18" i="181" l="1"/>
  <c r="G20" i="181"/>
  <c r="H17" i="181"/>
  <c r="I26" i="180"/>
  <c r="C20" i="180"/>
  <c r="B23" i="180"/>
  <c r="H19" i="181" l="1"/>
  <c r="H18" i="181"/>
  <c r="C22" i="180"/>
  <c r="C21" i="180"/>
  <c r="I17" i="181" l="1"/>
  <c r="I19" i="181" s="1"/>
  <c r="I20" i="181" s="1"/>
  <c r="H20" i="181"/>
  <c r="D20" i="180"/>
  <c r="D22" i="180" s="1"/>
  <c r="D23" i="180" s="1"/>
  <c r="C23" i="180"/>
  <c r="I18" i="181" l="1"/>
  <c r="D21" i="180"/>
  <c r="J17" i="181" l="1"/>
  <c r="J19" i="181" s="1"/>
  <c r="J20" i="181" s="1"/>
  <c r="E20" i="180"/>
  <c r="E22" i="180" s="1"/>
  <c r="E23" i="180" s="1"/>
  <c r="J18" i="181" l="1"/>
  <c r="K17" i="181" s="1"/>
  <c r="E21" i="180"/>
  <c r="K19" i="181" l="1"/>
  <c r="L17" i="181"/>
  <c r="K18" i="181"/>
  <c r="F20" i="180"/>
  <c r="F22" i="180" s="1"/>
  <c r="F23" i="180" s="1"/>
  <c r="K20" i="181" l="1"/>
  <c r="L20" i="181" s="1"/>
  <c r="L19" i="181"/>
  <c r="F21" i="180"/>
  <c r="G20" i="180" l="1"/>
  <c r="G22" i="180" s="1"/>
  <c r="G23" i="180" s="1"/>
  <c r="G21" i="180" l="1"/>
  <c r="H20" i="180" l="1"/>
  <c r="H22" i="180" s="1"/>
  <c r="H23" i="180" s="1"/>
  <c r="H21" i="180" l="1"/>
  <c r="I20" i="180" l="1"/>
  <c r="I22" i="180" l="1"/>
  <c r="J20" i="180"/>
  <c r="I21" i="180"/>
  <c r="I23" i="180" l="1"/>
  <c r="J23" i="180" s="1"/>
  <c r="J22" i="180"/>
  <c r="F21" i="179" l="1"/>
  <c r="E21" i="179"/>
  <c r="D21" i="179"/>
  <c r="C21" i="179"/>
  <c r="B21" i="179"/>
  <c r="F20" i="179"/>
  <c r="E20" i="179"/>
  <c r="D20" i="179"/>
  <c r="C20" i="179"/>
  <c r="B20" i="179"/>
  <c r="C10" i="179"/>
  <c r="D10" i="179" s="1"/>
  <c r="E10" i="179" s="1"/>
  <c r="F10" i="179" s="1"/>
  <c r="G20" i="179" l="1"/>
  <c r="G27" i="179"/>
  <c r="B28" i="179"/>
  <c r="B22" i="179" s="1"/>
  <c r="B30" i="179"/>
  <c r="G29" i="179"/>
  <c r="J22" i="178"/>
  <c r="I22" i="178"/>
  <c r="H22" i="178"/>
  <c r="G22" i="178"/>
  <c r="F22" i="178"/>
  <c r="E22" i="178"/>
  <c r="D22" i="178"/>
  <c r="C22" i="178"/>
  <c r="B22" i="178"/>
  <c r="B23" i="178" s="1"/>
  <c r="B16" i="178"/>
  <c r="J15" i="178"/>
  <c r="I15" i="178"/>
  <c r="H15" i="178"/>
  <c r="G15" i="178"/>
  <c r="F15" i="178"/>
  <c r="E15" i="178"/>
  <c r="D15" i="178"/>
  <c r="C15" i="178"/>
  <c r="B15" i="178"/>
  <c r="L14" i="178"/>
  <c r="L12" i="178"/>
  <c r="B9" i="178"/>
  <c r="C9" i="178" s="1"/>
  <c r="D9" i="178" s="1"/>
  <c r="E9" i="178" s="1"/>
  <c r="F9" i="178" s="1"/>
  <c r="G9" i="178" s="1"/>
  <c r="H9" i="178" s="1"/>
  <c r="I9" i="178" s="1"/>
  <c r="J9" i="178" s="1"/>
  <c r="K9" i="178" s="1"/>
  <c r="L8" i="178"/>
  <c r="C16" i="178" l="1"/>
  <c r="D16" i="178"/>
  <c r="C28" i="179"/>
  <c r="C30" i="179"/>
  <c r="B31" i="179"/>
  <c r="B32" i="179" s="1"/>
  <c r="B17" i="178"/>
  <c r="C23" i="178"/>
  <c r="B25" i="178"/>
  <c r="B26" i="178" s="1"/>
  <c r="B27" i="178" s="1"/>
  <c r="R32" i="120"/>
  <c r="R39" i="120" s="1"/>
  <c r="M32" i="138"/>
  <c r="M39" i="138" s="1"/>
  <c r="C25" i="178" l="1"/>
  <c r="C26" i="178" s="1"/>
  <c r="C27" i="178" s="1"/>
  <c r="L13" i="178"/>
  <c r="K15" i="178"/>
  <c r="L15" i="178" s="1"/>
  <c r="K22" i="178"/>
  <c r="L22" i="178" s="1"/>
  <c r="B24" i="179"/>
  <c r="B25" i="179" s="1"/>
  <c r="B23" i="179"/>
  <c r="D28" i="179"/>
  <c r="C31" i="179"/>
  <c r="C32" i="179" s="1"/>
  <c r="D30" i="179"/>
  <c r="D23" i="178"/>
  <c r="C17" i="178"/>
  <c r="C19" i="178" s="1"/>
  <c r="C20" i="178" s="1"/>
  <c r="B19" i="178"/>
  <c r="B18" i="178"/>
  <c r="D25" i="178" l="1"/>
  <c r="L24" i="178"/>
  <c r="E28" i="179"/>
  <c r="D31" i="179"/>
  <c r="D32" i="179" s="1"/>
  <c r="E30" i="179"/>
  <c r="C22" i="179"/>
  <c r="C23" i="179" s="1"/>
  <c r="B20" i="178"/>
  <c r="D26" i="178"/>
  <c r="D27" i="178" s="1"/>
  <c r="E25" i="178"/>
  <c r="C18" i="178"/>
  <c r="D17" i="178" s="1"/>
  <c r="E23" i="178"/>
  <c r="D22" i="179" l="1"/>
  <c r="D24" i="179" s="1"/>
  <c r="D25" i="179" s="1"/>
  <c r="E31" i="179"/>
  <c r="E32" i="179" s="1"/>
  <c r="F30" i="179"/>
  <c r="F31" i="179" s="1"/>
  <c r="F32" i="179" s="1"/>
  <c r="C24" i="179"/>
  <c r="F28" i="179"/>
  <c r="D19" i="178"/>
  <c r="D18" i="178"/>
  <c r="F23" i="178"/>
  <c r="E26" i="178"/>
  <c r="E27" i="178" s="1"/>
  <c r="F25" i="178"/>
  <c r="D23" i="179" l="1"/>
  <c r="C25" i="179"/>
  <c r="F26" i="178"/>
  <c r="F27" i="178" s="1"/>
  <c r="G25" i="178"/>
  <c r="G23" i="178"/>
  <c r="E17" i="178"/>
  <c r="D20" i="178"/>
  <c r="E22" i="179" l="1"/>
  <c r="G26" i="178"/>
  <c r="G27" i="178" s="1"/>
  <c r="H25" i="178"/>
  <c r="E19" i="178"/>
  <c r="H23" i="178"/>
  <c r="E18" i="178"/>
  <c r="E24" i="179" l="1"/>
  <c r="E23" i="179"/>
  <c r="F17" i="178"/>
  <c r="E20" i="178"/>
  <c r="I23" i="178"/>
  <c r="H26" i="178"/>
  <c r="H27" i="178" s="1"/>
  <c r="I25" i="178"/>
  <c r="F22" i="179" l="1"/>
  <c r="G22" i="179" s="1"/>
  <c r="E25" i="179"/>
  <c r="I26" i="178"/>
  <c r="I27" i="178" s="1"/>
  <c r="J25" i="178"/>
  <c r="K25" i="178" s="1"/>
  <c r="K26" i="178" s="1"/>
  <c r="J23" i="178"/>
  <c r="F19" i="178"/>
  <c r="F18" i="178"/>
  <c r="F24" i="179" l="1"/>
  <c r="G24" i="179" s="1"/>
  <c r="F23" i="179"/>
  <c r="G17" i="178"/>
  <c r="G19" i="178" s="1"/>
  <c r="G20" i="178" s="1"/>
  <c r="J26" i="178"/>
  <c r="J27" i="178" s="1"/>
  <c r="K23" i="178"/>
  <c r="F20" i="178"/>
  <c r="F25" i="179" l="1"/>
  <c r="G25" i="179" s="1"/>
  <c r="K27" i="178"/>
  <c r="G18" i="178"/>
  <c r="H17" i="178" l="1"/>
  <c r="H19" i="178" s="1"/>
  <c r="H20" i="178" l="1"/>
  <c r="H18" i="178"/>
  <c r="I17" i="178" l="1"/>
  <c r="I19" i="178" s="1"/>
  <c r="I20" i="178" s="1"/>
  <c r="I18" i="178" l="1"/>
  <c r="J17" i="178" l="1"/>
  <c r="J19" i="178" s="1"/>
  <c r="J20" i="178" s="1"/>
  <c r="J18" i="178" l="1"/>
  <c r="K17" i="178" l="1"/>
  <c r="K19" i="178" l="1"/>
  <c r="L17" i="178"/>
  <c r="K18" i="178"/>
  <c r="K20" i="178" l="1"/>
  <c r="L20" i="178" s="1"/>
  <c r="L19" i="178"/>
  <c r="G21" i="173" l="1"/>
  <c r="N14" i="173"/>
  <c r="M13" i="173"/>
  <c r="M15" i="173" s="1"/>
  <c r="L13" i="173"/>
  <c r="L15" i="173" s="1"/>
  <c r="K13" i="173"/>
  <c r="K31" i="173" s="1"/>
  <c r="J13" i="173"/>
  <c r="J15" i="173" s="1"/>
  <c r="I13" i="173"/>
  <c r="I15" i="173" s="1"/>
  <c r="H13" i="173"/>
  <c r="H15" i="173" s="1"/>
  <c r="G13" i="173"/>
  <c r="G31" i="173" s="1"/>
  <c r="F13" i="173"/>
  <c r="F15" i="173" s="1"/>
  <c r="E13" i="173"/>
  <c r="E15" i="173" s="1"/>
  <c r="D13" i="173"/>
  <c r="D26" i="173" s="1"/>
  <c r="D30" i="173" s="1"/>
  <c r="C13" i="173"/>
  <c r="C31" i="173" s="1"/>
  <c r="B13" i="173"/>
  <c r="B15" i="173" s="1"/>
  <c r="B11" i="173"/>
  <c r="C11" i="173" s="1"/>
  <c r="D11" i="173" s="1"/>
  <c r="E11" i="173" s="1"/>
  <c r="F11" i="173" s="1"/>
  <c r="G11" i="173" s="1"/>
  <c r="H11" i="173" s="1"/>
  <c r="I11" i="173" s="1"/>
  <c r="J11" i="173" s="1"/>
  <c r="K11" i="173" s="1"/>
  <c r="L11" i="173" s="1"/>
  <c r="M11" i="173" s="1"/>
  <c r="N10" i="173"/>
  <c r="N4" i="173"/>
  <c r="L15" i="172"/>
  <c r="J15" i="172"/>
  <c r="D15" i="172"/>
  <c r="F15" i="172" s="1"/>
  <c r="D21" i="172"/>
  <c r="M12" i="172"/>
  <c r="M14" i="172" s="1"/>
  <c r="L12" i="172"/>
  <c r="L14" i="172" s="1"/>
  <c r="K12" i="172"/>
  <c r="K21" i="172" s="1"/>
  <c r="J12" i="172"/>
  <c r="J23" i="172" s="1"/>
  <c r="I12" i="172"/>
  <c r="I14" i="172" s="1"/>
  <c r="H12" i="172"/>
  <c r="H14" i="172" s="1"/>
  <c r="G12" i="172"/>
  <c r="G21" i="172" s="1"/>
  <c r="F12" i="172"/>
  <c r="F23" i="172" s="1"/>
  <c r="E12" i="172"/>
  <c r="E14" i="172" s="1"/>
  <c r="D12" i="172"/>
  <c r="D14" i="172" s="1"/>
  <c r="C12" i="172"/>
  <c r="C21" i="172" s="1"/>
  <c r="B12" i="172"/>
  <c r="B23" i="172" s="1"/>
  <c r="B10" i="172"/>
  <c r="C10" i="172" s="1"/>
  <c r="D10" i="172" s="1"/>
  <c r="E10" i="172" s="1"/>
  <c r="F10" i="172" s="1"/>
  <c r="G10" i="172" s="1"/>
  <c r="H10" i="172" s="1"/>
  <c r="I10" i="172" s="1"/>
  <c r="J10" i="172" s="1"/>
  <c r="K10" i="172" s="1"/>
  <c r="L10" i="172" s="1"/>
  <c r="M10" i="172" s="1"/>
  <c r="N9" i="172"/>
  <c r="N4" i="172"/>
  <c r="E21" i="172" l="1"/>
  <c r="I21" i="172"/>
  <c r="B14" i="172"/>
  <c r="J14" i="172"/>
  <c r="F21" i="172"/>
  <c r="L21" i="172"/>
  <c r="F14" i="172"/>
  <c r="J21" i="172"/>
  <c r="B21" i="172"/>
  <c r="B22" i="172" s="1"/>
  <c r="B16" i="172" s="1"/>
  <c r="H21" i="172"/>
  <c r="M21" i="172"/>
  <c r="B24" i="172"/>
  <c r="B25" i="172" s="1"/>
  <c r="B26" i="172" s="1"/>
  <c r="C22" i="172"/>
  <c r="D22" i="172" s="1"/>
  <c r="E22" i="172" s="1"/>
  <c r="F22" i="172" s="1"/>
  <c r="G22" i="172" s="1"/>
  <c r="C23" i="172"/>
  <c r="G23" i="172"/>
  <c r="K23" i="172"/>
  <c r="C14" i="172"/>
  <c r="G14" i="172"/>
  <c r="K14" i="172"/>
  <c r="D23" i="172"/>
  <c r="H23" i="172"/>
  <c r="L23" i="172"/>
  <c r="E23" i="172"/>
  <c r="I23" i="172"/>
  <c r="M23" i="172"/>
  <c r="N12" i="172"/>
  <c r="G15" i="173"/>
  <c r="L28" i="173"/>
  <c r="L30" i="173" s="1"/>
  <c r="K15" i="173"/>
  <c r="D31" i="173"/>
  <c r="H31" i="173"/>
  <c r="C15" i="173"/>
  <c r="H28" i="173"/>
  <c r="H30" i="173" s="1"/>
  <c r="L31" i="173"/>
  <c r="E26" i="173"/>
  <c r="E30" i="173" s="1"/>
  <c r="N13" i="173"/>
  <c r="D15" i="173"/>
  <c r="B26" i="173"/>
  <c r="F26" i="173"/>
  <c r="F30" i="173" s="1"/>
  <c r="I28" i="173"/>
  <c r="M28" i="173"/>
  <c r="E31" i="173"/>
  <c r="I31" i="173"/>
  <c r="M31" i="173"/>
  <c r="C26" i="173"/>
  <c r="C30" i="173" s="1"/>
  <c r="G26" i="173"/>
  <c r="G30" i="173" s="1"/>
  <c r="J28" i="173"/>
  <c r="B31" i="173"/>
  <c r="F31" i="173"/>
  <c r="J31" i="173"/>
  <c r="G22" i="173"/>
  <c r="K28" i="173"/>
  <c r="H29" i="173"/>
  <c r="I30" i="171"/>
  <c r="I32" i="171" s="1"/>
  <c r="H30" i="171"/>
  <c r="H32" i="171" s="1"/>
  <c r="G30" i="171"/>
  <c r="G32" i="171" s="1"/>
  <c r="F30" i="171"/>
  <c r="F32" i="171" s="1"/>
  <c r="E30" i="171"/>
  <c r="E32" i="171" s="1"/>
  <c r="D30" i="171"/>
  <c r="D32" i="171" s="1"/>
  <c r="C30" i="171"/>
  <c r="C32" i="171" s="1"/>
  <c r="B28" i="171"/>
  <c r="I22" i="171"/>
  <c r="C22" i="171"/>
  <c r="H22" i="171" s="1"/>
  <c r="I18" i="171"/>
  <c r="B18" i="171"/>
  <c r="I17" i="171"/>
  <c r="H17" i="171"/>
  <c r="G17" i="171"/>
  <c r="F17" i="171"/>
  <c r="E17" i="171"/>
  <c r="D17" i="171"/>
  <c r="C17" i="171"/>
  <c r="B17" i="171"/>
  <c r="J15" i="171"/>
  <c r="J14" i="171"/>
  <c r="C11" i="171"/>
  <c r="D11" i="171" s="1"/>
  <c r="E11" i="171" s="1"/>
  <c r="F11" i="171" s="1"/>
  <c r="G11" i="171" s="1"/>
  <c r="H11" i="171" s="1"/>
  <c r="I11" i="171" s="1"/>
  <c r="J10" i="171"/>
  <c r="M17" i="170"/>
  <c r="L17" i="170"/>
  <c r="K17" i="170"/>
  <c r="J17" i="170"/>
  <c r="I17" i="170"/>
  <c r="H17" i="170"/>
  <c r="G17" i="170"/>
  <c r="F17" i="170"/>
  <c r="F12" i="170"/>
  <c r="F26" i="170"/>
  <c r="B26" i="170"/>
  <c r="M23" i="170"/>
  <c r="L23" i="170"/>
  <c r="K23" i="170"/>
  <c r="J23" i="170"/>
  <c r="I23" i="170"/>
  <c r="H23" i="170"/>
  <c r="G23" i="170"/>
  <c r="F23" i="170"/>
  <c r="F24" i="170" s="1"/>
  <c r="E23" i="170"/>
  <c r="D23" i="170"/>
  <c r="C23" i="170"/>
  <c r="B23" i="170"/>
  <c r="B24" i="170" s="1"/>
  <c r="B17" i="170"/>
  <c r="C17" i="170" s="1"/>
  <c r="D17" i="170" s="1"/>
  <c r="E17" i="170" s="1"/>
  <c r="M16" i="170"/>
  <c r="L16" i="170"/>
  <c r="K16" i="170"/>
  <c r="J16" i="170"/>
  <c r="I16" i="170"/>
  <c r="H16" i="170"/>
  <c r="G16" i="170"/>
  <c r="F16" i="170"/>
  <c r="E16" i="170"/>
  <c r="D16" i="170"/>
  <c r="C16" i="170"/>
  <c r="B16" i="170"/>
  <c r="N15" i="170"/>
  <c r="N14" i="170"/>
  <c r="B12" i="170"/>
  <c r="N11" i="170"/>
  <c r="C30" i="169"/>
  <c r="D30" i="169" s="1"/>
  <c r="E29" i="169"/>
  <c r="D24" i="169"/>
  <c r="D26" i="169" s="1"/>
  <c r="C24" i="169"/>
  <c r="C26" i="169" s="1"/>
  <c r="B24" i="169"/>
  <c r="B26" i="169" s="1"/>
  <c r="D18" i="169"/>
  <c r="C18" i="169"/>
  <c r="B18" i="169"/>
  <c r="D17" i="169"/>
  <c r="C17" i="169"/>
  <c r="B17" i="169"/>
  <c r="E15" i="169"/>
  <c r="E14" i="169"/>
  <c r="B12" i="169"/>
  <c r="C12" i="169" s="1"/>
  <c r="D12" i="169" s="1"/>
  <c r="E11" i="169"/>
  <c r="B32" i="171" l="1"/>
  <c r="B29" i="171"/>
  <c r="B19" i="171" s="1"/>
  <c r="B21" i="171" s="1"/>
  <c r="C24" i="172"/>
  <c r="C25" i="172" s="1"/>
  <c r="C26" i="172" s="1"/>
  <c r="B18" i="172"/>
  <c r="B19" i="172" s="1"/>
  <c r="B17" i="172"/>
  <c r="C16" i="172" s="1"/>
  <c r="C18" i="172" s="1"/>
  <c r="C19" i="172" s="1"/>
  <c r="N21" i="172"/>
  <c r="F18" i="170"/>
  <c r="F19" i="170" s="1"/>
  <c r="H21" i="173"/>
  <c r="H22" i="173" s="1"/>
  <c r="N14" i="172"/>
  <c r="C26" i="170"/>
  <c r="D26" i="170" s="1"/>
  <c r="E26" i="170" s="1"/>
  <c r="B27" i="170"/>
  <c r="B28" i="170" s="1"/>
  <c r="N23" i="172"/>
  <c r="N26" i="173"/>
  <c r="B27" i="173"/>
  <c r="B30" i="173"/>
  <c r="K30" i="173"/>
  <c r="B32" i="173"/>
  <c r="N31" i="173"/>
  <c r="M30" i="173"/>
  <c r="J30" i="173"/>
  <c r="N28" i="173"/>
  <c r="I29" i="173"/>
  <c r="I21" i="173" s="1"/>
  <c r="I22" i="173" s="1"/>
  <c r="I30" i="173"/>
  <c r="N15" i="173"/>
  <c r="H22" i="172"/>
  <c r="F22" i="171"/>
  <c r="J17" i="171"/>
  <c r="C29" i="171"/>
  <c r="D29" i="171" s="1"/>
  <c r="E29" i="171" s="1"/>
  <c r="G18" i="171"/>
  <c r="C18" i="171"/>
  <c r="E22" i="171"/>
  <c r="E17" i="169"/>
  <c r="E26" i="169"/>
  <c r="E27" i="169"/>
  <c r="B28" i="169"/>
  <c r="B31" i="169" s="1"/>
  <c r="B32" i="169" s="1"/>
  <c r="J33" i="171"/>
  <c r="B35" i="171"/>
  <c r="B36" i="171" s="1"/>
  <c r="J32" i="171"/>
  <c r="D18" i="171"/>
  <c r="H18" i="171"/>
  <c r="G22" i="171"/>
  <c r="E18" i="171"/>
  <c r="D22" i="171"/>
  <c r="J28" i="171"/>
  <c r="J30" i="171"/>
  <c r="F18" i="171"/>
  <c r="C31" i="171"/>
  <c r="C23" i="171" s="1"/>
  <c r="B18" i="170"/>
  <c r="B19" i="170" s="1"/>
  <c r="C24" i="170"/>
  <c r="C12" i="170"/>
  <c r="D12" i="170" s="1"/>
  <c r="E12" i="170" s="1"/>
  <c r="G12" i="170" s="1"/>
  <c r="H12" i="170" s="1"/>
  <c r="I12" i="170" s="1"/>
  <c r="J12" i="170" s="1"/>
  <c r="K12" i="170" s="1"/>
  <c r="L12" i="170" s="1"/>
  <c r="M12" i="170" s="1"/>
  <c r="N16" i="170"/>
  <c r="N25" i="170"/>
  <c r="N23" i="170"/>
  <c r="E24" i="169"/>
  <c r="B25" i="169"/>
  <c r="D24" i="172" l="1"/>
  <c r="B20" i="170"/>
  <c r="B33" i="173"/>
  <c r="B34" i="173" s="1"/>
  <c r="C32" i="173"/>
  <c r="N30" i="173"/>
  <c r="J29" i="173"/>
  <c r="B17" i="173"/>
  <c r="C27" i="173"/>
  <c r="C17" i="172"/>
  <c r="I22" i="172"/>
  <c r="C28" i="169"/>
  <c r="C34" i="171"/>
  <c r="F29" i="171"/>
  <c r="C24" i="171"/>
  <c r="D31" i="171"/>
  <c r="B21" i="170"/>
  <c r="C27" i="170"/>
  <c r="C28" i="170" s="1"/>
  <c r="E27" i="170"/>
  <c r="E28" i="170" s="1"/>
  <c r="D27" i="170"/>
  <c r="D28" i="170" s="1"/>
  <c r="D24" i="170"/>
  <c r="C18" i="170"/>
  <c r="C25" i="169"/>
  <c r="B19" i="169"/>
  <c r="D25" i="172" l="1"/>
  <c r="D26" i="172" s="1"/>
  <c r="E24" i="172"/>
  <c r="D27" i="173"/>
  <c r="C33" i="173"/>
  <c r="C34" i="173" s="1"/>
  <c r="D32" i="173"/>
  <c r="B23" i="173"/>
  <c r="B19" i="173"/>
  <c r="J21" i="173"/>
  <c r="K29" i="173"/>
  <c r="D16" i="172"/>
  <c r="D18" i="172" s="1"/>
  <c r="D19" i="172" s="1"/>
  <c r="J22" i="172"/>
  <c r="B25" i="171"/>
  <c r="B26" i="171" s="1"/>
  <c r="J19" i="171"/>
  <c r="C20" i="171"/>
  <c r="C25" i="171" s="1"/>
  <c r="C31" i="169"/>
  <c r="C32" i="169" s="1"/>
  <c r="D28" i="169"/>
  <c r="C35" i="171"/>
  <c r="C36" i="171" s="1"/>
  <c r="D34" i="171"/>
  <c r="G29" i="171"/>
  <c r="D23" i="171"/>
  <c r="E31" i="171"/>
  <c r="C20" i="170"/>
  <c r="C19" i="170"/>
  <c r="E24" i="170"/>
  <c r="F27" i="170"/>
  <c r="F28" i="170" s="1"/>
  <c r="G26" i="170"/>
  <c r="B20" i="169"/>
  <c r="C19" i="169" s="1"/>
  <c r="C21" i="169" s="1"/>
  <c r="C22" i="169" s="1"/>
  <c r="B21" i="169"/>
  <c r="D25" i="169"/>
  <c r="C21" i="171" l="1"/>
  <c r="D20" i="171" s="1"/>
  <c r="F24" i="172"/>
  <c r="E25" i="172"/>
  <c r="E26" i="172" s="1"/>
  <c r="L29" i="173"/>
  <c r="C17" i="173"/>
  <c r="D33" i="173"/>
  <c r="D34" i="173" s="1"/>
  <c r="E32" i="173"/>
  <c r="J22" i="173"/>
  <c r="K21" i="173" s="1"/>
  <c r="K22" i="173" s="1"/>
  <c r="B24" i="173"/>
  <c r="E27" i="173"/>
  <c r="D17" i="172"/>
  <c r="K22" i="172"/>
  <c r="D31" i="169"/>
  <c r="D32" i="169" s="1"/>
  <c r="D35" i="171"/>
  <c r="D36" i="171" s="1"/>
  <c r="E34" i="171"/>
  <c r="C26" i="171"/>
  <c r="F31" i="171"/>
  <c r="D24" i="171"/>
  <c r="E23" i="171" s="1"/>
  <c r="H29" i="171"/>
  <c r="G27" i="170"/>
  <c r="G28" i="170" s="1"/>
  <c r="H26" i="170"/>
  <c r="D18" i="170"/>
  <c r="C21" i="170"/>
  <c r="B22" i="169"/>
  <c r="C20" i="169"/>
  <c r="F25" i="172" l="1"/>
  <c r="F26" i="172" s="1"/>
  <c r="G24" i="172"/>
  <c r="F27" i="173"/>
  <c r="C23" i="173"/>
  <c r="C19" i="173"/>
  <c r="E33" i="173"/>
  <c r="E34" i="173" s="1"/>
  <c r="F32" i="173"/>
  <c r="L21" i="173"/>
  <c r="L22" i="173" s="1"/>
  <c r="M29" i="173"/>
  <c r="E16" i="172"/>
  <c r="E18" i="172" s="1"/>
  <c r="E19" i="172" s="1"/>
  <c r="L22" i="172"/>
  <c r="F34" i="171"/>
  <c r="E35" i="171"/>
  <c r="E36" i="171" s="1"/>
  <c r="E24" i="171"/>
  <c r="F23" i="171" s="1"/>
  <c r="F24" i="171" s="1"/>
  <c r="D25" i="171"/>
  <c r="G31" i="171"/>
  <c r="I29" i="171"/>
  <c r="D21" i="171"/>
  <c r="H27" i="170"/>
  <c r="H28" i="170" s="1"/>
  <c r="I26" i="170"/>
  <c r="D20" i="170"/>
  <c r="D19" i="170"/>
  <c r="G24" i="170"/>
  <c r="D19" i="169"/>
  <c r="H24" i="172" l="1"/>
  <c r="G25" i="172"/>
  <c r="G26" i="172" s="1"/>
  <c r="M21" i="173"/>
  <c r="M22" i="173" s="1"/>
  <c r="C24" i="173"/>
  <c r="G27" i="173"/>
  <c r="F33" i="173"/>
  <c r="F34" i="173" s="1"/>
  <c r="G32" i="173"/>
  <c r="D17" i="173"/>
  <c r="E17" i="172"/>
  <c r="M22" i="172"/>
  <c r="F35" i="171"/>
  <c r="F36" i="171" s="1"/>
  <c r="G34" i="171"/>
  <c r="G23" i="171"/>
  <c r="G24" i="171" s="1"/>
  <c r="H31" i="171"/>
  <c r="E20" i="171"/>
  <c r="E21" i="171" s="1"/>
  <c r="D26" i="171"/>
  <c r="H24" i="170"/>
  <c r="D21" i="170"/>
  <c r="E18" i="170"/>
  <c r="I27" i="170"/>
  <c r="I28" i="170" s="1"/>
  <c r="J26" i="170"/>
  <c r="D21" i="169"/>
  <c r="E19" i="169"/>
  <c r="D20" i="169"/>
  <c r="H25" i="172" l="1"/>
  <c r="H26" i="172" s="1"/>
  <c r="I24" i="172"/>
  <c r="N21" i="173"/>
  <c r="H27" i="173"/>
  <c r="G33" i="173"/>
  <c r="G34" i="173" s="1"/>
  <c r="H32" i="173"/>
  <c r="D23" i="173"/>
  <c r="D19" i="173"/>
  <c r="F16" i="172"/>
  <c r="F18" i="172" s="1"/>
  <c r="F19" i="172" s="1"/>
  <c r="H34" i="171"/>
  <c r="G35" i="171"/>
  <c r="G36" i="171" s="1"/>
  <c r="F20" i="171"/>
  <c r="F25" i="171" s="1"/>
  <c r="F26" i="171" s="1"/>
  <c r="H23" i="171"/>
  <c r="I31" i="171"/>
  <c r="E25" i="171"/>
  <c r="J27" i="170"/>
  <c r="J28" i="170" s="1"/>
  <c r="K26" i="170"/>
  <c r="E20" i="170"/>
  <c r="E19" i="170"/>
  <c r="I24" i="170"/>
  <c r="D22" i="169"/>
  <c r="E22" i="169" s="1"/>
  <c r="E21" i="169"/>
  <c r="I25" i="172" l="1"/>
  <c r="I26" i="172" s="1"/>
  <c r="J24" i="172"/>
  <c r="F17" i="172"/>
  <c r="H33" i="173"/>
  <c r="H34" i="173" s="1"/>
  <c r="I32" i="173"/>
  <c r="E17" i="173"/>
  <c r="D24" i="173"/>
  <c r="I27" i="173"/>
  <c r="G16" i="172"/>
  <c r="G18" i="172" s="1"/>
  <c r="G19" i="172" s="1"/>
  <c r="H35" i="171"/>
  <c r="H36" i="171" s="1"/>
  <c r="I34" i="171"/>
  <c r="I35" i="171" s="1"/>
  <c r="I36" i="171" s="1"/>
  <c r="H24" i="171"/>
  <c r="I23" i="171" s="1"/>
  <c r="E26" i="171"/>
  <c r="F21" i="171"/>
  <c r="E21" i="170"/>
  <c r="J24" i="170"/>
  <c r="F20" i="170"/>
  <c r="F21" i="170" s="1"/>
  <c r="K27" i="170"/>
  <c r="K28" i="170" s="1"/>
  <c r="L26" i="170"/>
  <c r="K24" i="172" l="1"/>
  <c r="J25" i="172"/>
  <c r="J26" i="172" s="1"/>
  <c r="E23" i="173"/>
  <c r="J27" i="173"/>
  <c r="E19" i="173"/>
  <c r="I33" i="173"/>
  <c r="I34" i="173" s="1"/>
  <c r="J32" i="173"/>
  <c r="G17" i="172"/>
  <c r="I24" i="171"/>
  <c r="J23" i="171"/>
  <c r="G20" i="171"/>
  <c r="L27" i="170"/>
  <c r="L28" i="170" s="1"/>
  <c r="M26" i="170"/>
  <c r="M27" i="170" s="1"/>
  <c r="M28" i="170" s="1"/>
  <c r="K24" i="170"/>
  <c r="L24" i="172" l="1"/>
  <c r="K25" i="172"/>
  <c r="K26" i="172" s="1"/>
  <c r="J33" i="173"/>
  <c r="J34" i="173" s="1"/>
  <c r="K32" i="173"/>
  <c r="K27" i="173"/>
  <c r="F17" i="173"/>
  <c r="E24" i="173"/>
  <c r="H16" i="172"/>
  <c r="H18" i="172" s="1"/>
  <c r="H19" i="172" s="1"/>
  <c r="G25" i="171"/>
  <c r="G21" i="171"/>
  <c r="L24" i="170"/>
  <c r="G18" i="170"/>
  <c r="G20" i="170" s="1"/>
  <c r="G21" i="170" s="1"/>
  <c r="L25" i="172" l="1"/>
  <c r="L26" i="172" s="1"/>
  <c r="M24" i="172"/>
  <c r="M25" i="172" s="1"/>
  <c r="M26" i="172" s="1"/>
  <c r="K33" i="173"/>
  <c r="K34" i="173" s="1"/>
  <c r="L32" i="173"/>
  <c r="L27" i="173"/>
  <c r="F23" i="173"/>
  <c r="F19" i="173"/>
  <c r="H17" i="172"/>
  <c r="H20" i="171"/>
  <c r="H25" i="171" s="1"/>
  <c r="H26" i="171" s="1"/>
  <c r="G26" i="171"/>
  <c r="G19" i="170"/>
  <c r="M24" i="170"/>
  <c r="N26" i="172" l="1"/>
  <c r="G17" i="173"/>
  <c r="M27" i="173"/>
  <c r="L33" i="173"/>
  <c r="L34" i="173" s="1"/>
  <c r="M32" i="173"/>
  <c r="M33" i="173" s="1"/>
  <c r="M34" i="173" s="1"/>
  <c r="F24" i="173"/>
  <c r="I16" i="172"/>
  <c r="I18" i="172" s="1"/>
  <c r="I19" i="172" s="1"/>
  <c r="H21" i="171"/>
  <c r="H18" i="170"/>
  <c r="H20" i="170" s="1"/>
  <c r="H21" i="170" s="1"/>
  <c r="N34" i="173" l="1"/>
  <c r="G23" i="173"/>
  <c r="G24" i="173" s="1"/>
  <c r="N17" i="173"/>
  <c r="G19" i="173"/>
  <c r="I17" i="172"/>
  <c r="J16" i="172" s="1"/>
  <c r="J18" i="172" s="1"/>
  <c r="J19" i="172" s="1"/>
  <c r="I20" i="171"/>
  <c r="I21" i="171" s="1"/>
  <c r="H19" i="170"/>
  <c r="H18" i="173" l="1"/>
  <c r="J17" i="172"/>
  <c r="I25" i="171"/>
  <c r="J20" i="171"/>
  <c r="I18" i="170"/>
  <c r="I20" i="170" s="1"/>
  <c r="I21" i="170" s="1"/>
  <c r="H23" i="173" l="1"/>
  <c r="H24" i="173" s="1"/>
  <c r="H19" i="173"/>
  <c r="K16" i="172"/>
  <c r="K18" i="172" s="1"/>
  <c r="K19" i="172" s="1"/>
  <c r="I26" i="171"/>
  <c r="J26" i="171" s="1"/>
  <c r="J25" i="171"/>
  <c r="I19" i="170"/>
  <c r="I18" i="173" l="1"/>
  <c r="K17" i="172"/>
  <c r="J18" i="170"/>
  <c r="J20" i="170" s="1"/>
  <c r="J21" i="170" s="1"/>
  <c r="I23" i="173" l="1"/>
  <c r="I24" i="173" s="1"/>
  <c r="I19" i="173"/>
  <c r="L16" i="172"/>
  <c r="J19" i="170"/>
  <c r="J18" i="173" l="1"/>
  <c r="L18" i="172"/>
  <c r="L17" i="172"/>
  <c r="K18" i="170"/>
  <c r="K20" i="170" s="1"/>
  <c r="K21" i="170" s="1"/>
  <c r="J23" i="173" l="1"/>
  <c r="J24" i="173" s="1"/>
  <c r="J19" i="173"/>
  <c r="M16" i="172"/>
  <c r="M17" i="172" s="1"/>
  <c r="L19" i="172"/>
  <c r="K19" i="170"/>
  <c r="K18" i="173" l="1"/>
  <c r="M18" i="172"/>
  <c r="N16" i="172"/>
  <c r="L18" i="170"/>
  <c r="L20" i="170" s="1"/>
  <c r="L21" i="170" s="1"/>
  <c r="K23" i="173" l="1"/>
  <c r="K24" i="173" s="1"/>
  <c r="K19" i="173"/>
  <c r="M19" i="172"/>
  <c r="N19" i="172" s="1"/>
  <c r="N18" i="172"/>
  <c r="L19" i="170"/>
  <c r="L18" i="173" l="1"/>
  <c r="M18" i="170"/>
  <c r="L23" i="173" l="1"/>
  <c r="L24" i="173" s="1"/>
  <c r="L19" i="173"/>
  <c r="M20" i="170"/>
  <c r="N18" i="170"/>
  <c r="M19" i="170"/>
  <c r="M18" i="173" l="1"/>
  <c r="M21" i="170"/>
  <c r="N21" i="170" s="1"/>
  <c r="N20" i="170"/>
  <c r="M23" i="173" l="1"/>
  <c r="N18" i="173"/>
  <c r="M19" i="173"/>
  <c r="M25" i="161"/>
  <c r="L25" i="161"/>
  <c r="K25" i="161"/>
  <c r="J25" i="161"/>
  <c r="I25" i="161"/>
  <c r="H25" i="161"/>
  <c r="G25" i="161"/>
  <c r="M21" i="161"/>
  <c r="L21" i="161"/>
  <c r="K21" i="161"/>
  <c r="J21" i="161"/>
  <c r="I21" i="161"/>
  <c r="H21" i="161"/>
  <c r="F21" i="161"/>
  <c r="E21" i="161"/>
  <c r="D21" i="161"/>
  <c r="B21" i="161"/>
  <c r="M24" i="173" l="1"/>
  <c r="N24" i="173" s="1"/>
  <c r="N23" i="173"/>
  <c r="J16" i="165"/>
  <c r="K16" i="165" s="1"/>
  <c r="I16" i="165"/>
  <c r="H16" i="165"/>
  <c r="G16" i="165"/>
  <c r="F16" i="165"/>
  <c r="E16" i="165"/>
  <c r="D16" i="165"/>
  <c r="B16" i="165"/>
  <c r="B25" i="165"/>
  <c r="K22" i="165"/>
  <c r="J22" i="165"/>
  <c r="I22" i="165"/>
  <c r="H22" i="165"/>
  <c r="G22" i="165"/>
  <c r="F22" i="165"/>
  <c r="E22" i="165"/>
  <c r="D22" i="165"/>
  <c r="C22" i="165"/>
  <c r="B22" i="165"/>
  <c r="B23" i="165" s="1"/>
  <c r="K15" i="165"/>
  <c r="J15" i="165"/>
  <c r="I15" i="165"/>
  <c r="H15" i="165"/>
  <c r="G15" i="165"/>
  <c r="F15" i="165"/>
  <c r="E15" i="165"/>
  <c r="D15" i="165"/>
  <c r="C15" i="165"/>
  <c r="B15" i="165"/>
  <c r="L14" i="165"/>
  <c r="L13" i="165"/>
  <c r="L12" i="165"/>
  <c r="B9" i="165"/>
  <c r="C9" i="165" s="1"/>
  <c r="D9" i="165" s="1"/>
  <c r="E9" i="165" s="1"/>
  <c r="F9" i="165" s="1"/>
  <c r="G9" i="165" s="1"/>
  <c r="H9" i="165" s="1"/>
  <c r="I9" i="165" s="1"/>
  <c r="J9" i="165" s="1"/>
  <c r="K9" i="165" s="1"/>
  <c r="L8" i="165"/>
  <c r="C23" i="165" l="1"/>
  <c r="D23" i="165" s="1"/>
  <c r="E23" i="165" s="1"/>
  <c r="B26" i="165"/>
  <c r="B27" i="165" s="1"/>
  <c r="C25" i="165"/>
  <c r="C26" i="165" s="1"/>
  <c r="C27" i="165" s="1"/>
  <c r="B17" i="165"/>
  <c r="B18" i="165" s="1"/>
  <c r="L22" i="165"/>
  <c r="L15" i="165"/>
  <c r="L24" i="165"/>
  <c r="C16" i="165"/>
  <c r="B19" i="165" l="1"/>
  <c r="B20" i="165" s="1"/>
  <c r="D25" i="165"/>
  <c r="D26" i="165" s="1"/>
  <c r="D27" i="165" s="1"/>
  <c r="C17" i="165"/>
  <c r="C18" i="165" s="1"/>
  <c r="F23" i="165"/>
  <c r="E25" i="165" l="1"/>
  <c r="E26" i="165" s="1"/>
  <c r="E27" i="165" s="1"/>
  <c r="F25" i="165"/>
  <c r="D17" i="165"/>
  <c r="D19" i="165" s="1"/>
  <c r="D20" i="165" s="1"/>
  <c r="G23" i="165"/>
  <c r="C19" i="165"/>
  <c r="C20" i="165" l="1"/>
  <c r="D18" i="165"/>
  <c r="H23" i="165"/>
  <c r="F26" i="165"/>
  <c r="F27" i="165" s="1"/>
  <c r="G25" i="165"/>
  <c r="M16" i="164"/>
  <c r="L16" i="164"/>
  <c r="K16" i="164"/>
  <c r="J16" i="164"/>
  <c r="I16" i="164"/>
  <c r="H16" i="164"/>
  <c r="G16" i="164"/>
  <c r="M22" i="164"/>
  <c r="L22" i="164"/>
  <c r="K22" i="164"/>
  <c r="J22" i="164"/>
  <c r="I22" i="164"/>
  <c r="H22" i="164"/>
  <c r="G22" i="164"/>
  <c r="F22" i="164"/>
  <c r="E22" i="164"/>
  <c r="D22" i="164"/>
  <c r="C22" i="164"/>
  <c r="B22" i="164"/>
  <c r="C16" i="164"/>
  <c r="M15" i="164"/>
  <c r="L15" i="164"/>
  <c r="K15" i="164"/>
  <c r="J15" i="164"/>
  <c r="I15" i="164"/>
  <c r="H15" i="164"/>
  <c r="G15" i="164"/>
  <c r="F15" i="164"/>
  <c r="E15" i="164"/>
  <c r="D15" i="164"/>
  <c r="C15" i="164"/>
  <c r="B15" i="164"/>
  <c r="N13" i="164"/>
  <c r="N12" i="164"/>
  <c r="B9" i="164"/>
  <c r="C9" i="164" s="1"/>
  <c r="D9" i="164" s="1"/>
  <c r="E9" i="164" s="1"/>
  <c r="F9" i="164" s="1"/>
  <c r="G9" i="164" s="1"/>
  <c r="H9" i="164" s="1"/>
  <c r="I9" i="164" s="1"/>
  <c r="J9" i="164" s="1"/>
  <c r="K9" i="164" s="1"/>
  <c r="L9" i="164" s="1"/>
  <c r="M9" i="164" s="1"/>
  <c r="N8" i="164"/>
  <c r="G21" i="161"/>
  <c r="M36" i="161"/>
  <c r="L36" i="161"/>
  <c r="K36" i="161"/>
  <c r="M6" i="161"/>
  <c r="L6" i="161"/>
  <c r="K6" i="161"/>
  <c r="J6" i="161"/>
  <c r="J36" i="161" s="1"/>
  <c r="I6" i="161"/>
  <c r="I36" i="161" s="1"/>
  <c r="H6" i="161"/>
  <c r="H36" i="161" s="1"/>
  <c r="G6" i="161"/>
  <c r="G36" i="161" s="1"/>
  <c r="F6" i="161"/>
  <c r="F36" i="161" s="1"/>
  <c r="E6" i="161"/>
  <c r="E36" i="161" s="1"/>
  <c r="D6" i="161"/>
  <c r="D36" i="161" s="1"/>
  <c r="C6" i="161"/>
  <c r="C36" i="161" s="1"/>
  <c r="B6" i="161"/>
  <c r="B36" i="161" s="1"/>
  <c r="B37" i="161" s="1"/>
  <c r="M38" i="161"/>
  <c r="L38" i="161"/>
  <c r="K38" i="161"/>
  <c r="J38" i="161"/>
  <c r="I38" i="161"/>
  <c r="H38" i="161"/>
  <c r="H39" i="161" s="1"/>
  <c r="M33" i="161"/>
  <c r="M35" i="161" s="1"/>
  <c r="L33" i="161"/>
  <c r="L35" i="161" s="1"/>
  <c r="K33" i="161"/>
  <c r="K35" i="161" s="1"/>
  <c r="J33" i="161"/>
  <c r="J35" i="161" s="1"/>
  <c r="I33" i="161"/>
  <c r="I35" i="161" s="1"/>
  <c r="H33" i="161"/>
  <c r="H35" i="161" s="1"/>
  <c r="G33" i="161"/>
  <c r="G34" i="161" s="1"/>
  <c r="F31" i="161"/>
  <c r="F35" i="161" s="1"/>
  <c r="E31" i="161"/>
  <c r="E35" i="161" s="1"/>
  <c r="D31" i="161"/>
  <c r="C31" i="161"/>
  <c r="C35" i="161" s="1"/>
  <c r="B31" i="161"/>
  <c r="B35" i="161" s="1"/>
  <c r="M20" i="161"/>
  <c r="L20" i="161"/>
  <c r="K20" i="161"/>
  <c r="J20" i="161"/>
  <c r="I20" i="161"/>
  <c r="H20" i="161"/>
  <c r="G20" i="161"/>
  <c r="F20" i="161"/>
  <c r="E20" i="161"/>
  <c r="D20" i="161"/>
  <c r="C20" i="161"/>
  <c r="B20" i="161"/>
  <c r="N19" i="161"/>
  <c r="N18" i="161"/>
  <c r="N17" i="161"/>
  <c r="N16" i="161"/>
  <c r="B13" i="161"/>
  <c r="C13" i="161" s="1"/>
  <c r="D13" i="161" s="1"/>
  <c r="E13" i="161" s="1"/>
  <c r="F13" i="161" s="1"/>
  <c r="G13" i="161" s="1"/>
  <c r="H13" i="161" s="1"/>
  <c r="I13" i="161" s="1"/>
  <c r="J13" i="161" s="1"/>
  <c r="K13" i="161" s="1"/>
  <c r="L13" i="161" s="1"/>
  <c r="M13" i="161" s="1"/>
  <c r="N12" i="161"/>
  <c r="M19" i="160"/>
  <c r="L19" i="160"/>
  <c r="K19" i="160"/>
  <c r="J19" i="160"/>
  <c r="I19" i="160"/>
  <c r="H19" i="160"/>
  <c r="G19" i="160"/>
  <c r="F19" i="160"/>
  <c r="E19" i="160"/>
  <c r="M27" i="160"/>
  <c r="L27" i="160"/>
  <c r="K27" i="160"/>
  <c r="J27" i="160"/>
  <c r="I27" i="160"/>
  <c r="H27" i="160"/>
  <c r="G27" i="160"/>
  <c r="F27" i="160"/>
  <c r="E27" i="160"/>
  <c r="M25" i="160"/>
  <c r="L25" i="160"/>
  <c r="K25" i="160"/>
  <c r="J25" i="160"/>
  <c r="I25" i="160"/>
  <c r="H25" i="160"/>
  <c r="G25" i="160"/>
  <c r="F25" i="160"/>
  <c r="E25" i="160"/>
  <c r="D25" i="160"/>
  <c r="C25" i="160"/>
  <c r="B25" i="160"/>
  <c r="B26" i="160" s="1"/>
  <c r="B19" i="160"/>
  <c r="C19" i="160" s="1"/>
  <c r="M18" i="160"/>
  <c r="L18" i="160"/>
  <c r="K18" i="160"/>
  <c r="J18" i="160"/>
  <c r="I18" i="160"/>
  <c r="H18" i="160"/>
  <c r="G18" i="160"/>
  <c r="F18" i="160"/>
  <c r="E18" i="160"/>
  <c r="D18" i="160"/>
  <c r="C18" i="160"/>
  <c r="B18" i="160"/>
  <c r="N16" i="160"/>
  <c r="N15" i="160"/>
  <c r="B12" i="160"/>
  <c r="C12" i="160" s="1"/>
  <c r="D12" i="160" s="1"/>
  <c r="E12" i="160" s="1"/>
  <c r="F12" i="160" s="1"/>
  <c r="G12" i="160" s="1"/>
  <c r="H12" i="160" s="1"/>
  <c r="I12" i="160" s="1"/>
  <c r="J12" i="160" s="1"/>
  <c r="K12" i="160" s="1"/>
  <c r="L12" i="160" s="1"/>
  <c r="M12" i="160" s="1"/>
  <c r="N11" i="160"/>
  <c r="M6" i="160"/>
  <c r="L6" i="160"/>
  <c r="K6" i="160"/>
  <c r="J6" i="160"/>
  <c r="I6" i="160"/>
  <c r="H6" i="160"/>
  <c r="G6" i="160"/>
  <c r="F6" i="160"/>
  <c r="E6" i="160"/>
  <c r="D6" i="160"/>
  <c r="D27" i="160" s="1"/>
  <c r="C6" i="160"/>
  <c r="C27" i="160" s="1"/>
  <c r="B6" i="160"/>
  <c r="B27" i="160" s="1"/>
  <c r="M14" i="159"/>
  <c r="L14" i="159"/>
  <c r="K14" i="159"/>
  <c r="J14" i="159"/>
  <c r="I14" i="159"/>
  <c r="H14" i="159"/>
  <c r="G14" i="159"/>
  <c r="F14" i="159"/>
  <c r="B14" i="159"/>
  <c r="C14" i="159" s="1"/>
  <c r="D14" i="159" s="1"/>
  <c r="E14" i="159" s="1"/>
  <c r="M20" i="159"/>
  <c r="L20" i="159"/>
  <c r="K20" i="159"/>
  <c r="J20" i="159"/>
  <c r="I20" i="159"/>
  <c r="H20" i="159"/>
  <c r="G20" i="159"/>
  <c r="F20" i="159"/>
  <c r="E20" i="159"/>
  <c r="D20" i="159"/>
  <c r="C20" i="159"/>
  <c r="B20" i="159"/>
  <c r="B21" i="159" s="1"/>
  <c r="M13" i="159"/>
  <c r="L13" i="159"/>
  <c r="K13" i="159"/>
  <c r="J13" i="159"/>
  <c r="I13" i="159"/>
  <c r="H13" i="159"/>
  <c r="G13" i="159"/>
  <c r="F13" i="159"/>
  <c r="E13" i="159"/>
  <c r="D13" i="159"/>
  <c r="C13" i="159"/>
  <c r="B13" i="159"/>
  <c r="N12" i="159"/>
  <c r="N11" i="159"/>
  <c r="B9" i="159"/>
  <c r="C9" i="159" s="1"/>
  <c r="D9" i="159" s="1"/>
  <c r="E9" i="159" s="1"/>
  <c r="F9" i="159" s="1"/>
  <c r="G9" i="159" s="1"/>
  <c r="H9" i="159" s="1"/>
  <c r="I9" i="159" s="1"/>
  <c r="J9" i="159" s="1"/>
  <c r="K9" i="159" s="1"/>
  <c r="L9" i="159" s="1"/>
  <c r="M9" i="159" s="1"/>
  <c r="N8" i="159"/>
  <c r="H34" i="161" l="1"/>
  <c r="I34" i="161" s="1"/>
  <c r="N31" i="161"/>
  <c r="B40" i="161"/>
  <c r="B32" i="161"/>
  <c r="C32" i="161" s="1"/>
  <c r="D32" i="161" s="1"/>
  <c r="E32" i="161" s="1"/>
  <c r="I39" i="161"/>
  <c r="J39" i="161" s="1"/>
  <c r="K39" i="161" s="1"/>
  <c r="L39" i="161" s="1"/>
  <c r="M39" i="161" s="1"/>
  <c r="E17" i="165"/>
  <c r="G26" i="165"/>
  <c r="G27" i="165" s="1"/>
  <c r="H25" i="165"/>
  <c r="I23" i="165"/>
  <c r="N15" i="164"/>
  <c r="N22" i="164"/>
  <c r="B23" i="164"/>
  <c r="C23" i="164" s="1"/>
  <c r="D23" i="164" s="1"/>
  <c r="E23" i="164" s="1"/>
  <c r="D16" i="164"/>
  <c r="E16" i="164"/>
  <c r="F16" i="164"/>
  <c r="N20" i="161"/>
  <c r="G35" i="161"/>
  <c r="N33" i="161"/>
  <c r="D35" i="161"/>
  <c r="G26" i="161"/>
  <c r="G27" i="161" s="1"/>
  <c r="C21" i="161"/>
  <c r="N36" i="161"/>
  <c r="B41" i="161"/>
  <c r="C37" i="161"/>
  <c r="J34" i="161"/>
  <c r="N18" i="160"/>
  <c r="D19" i="160"/>
  <c r="B20" i="160"/>
  <c r="C26" i="160"/>
  <c r="N27" i="160"/>
  <c r="B28" i="160"/>
  <c r="B29" i="160" s="1"/>
  <c r="B30" i="160" s="1"/>
  <c r="N25" i="160"/>
  <c r="N22" i="159"/>
  <c r="C21" i="159"/>
  <c r="D21" i="159" s="1"/>
  <c r="E21" i="159" s="1"/>
  <c r="B15" i="159"/>
  <c r="N20" i="159"/>
  <c r="B23" i="159"/>
  <c r="C23" i="159" s="1"/>
  <c r="D23" i="159" s="1"/>
  <c r="N13" i="159"/>
  <c r="B22" i="161" l="1"/>
  <c r="B28" i="161" s="1"/>
  <c r="B29" i="161" s="1"/>
  <c r="E19" i="165"/>
  <c r="I25" i="165"/>
  <c r="H26" i="165"/>
  <c r="H27" i="165" s="1"/>
  <c r="J23" i="165"/>
  <c r="E18" i="165"/>
  <c r="B17" i="164"/>
  <c r="N24" i="164"/>
  <c r="B25" i="164"/>
  <c r="F23" i="164"/>
  <c r="N35" i="161"/>
  <c r="H26" i="161"/>
  <c r="H27" i="161" s="1"/>
  <c r="I26" i="161" s="1"/>
  <c r="I27" i="161" s="1"/>
  <c r="J26" i="161" s="1"/>
  <c r="J27" i="161" s="1"/>
  <c r="B24" i="161"/>
  <c r="D37" i="161"/>
  <c r="C40" i="161"/>
  <c r="C41" i="161" s="1"/>
  <c r="K34" i="161"/>
  <c r="C22" i="161"/>
  <c r="F32" i="161"/>
  <c r="C28" i="160"/>
  <c r="C29" i="160" s="1"/>
  <c r="C30" i="160" s="1"/>
  <c r="D26" i="160"/>
  <c r="B22" i="160"/>
  <c r="B21" i="160"/>
  <c r="D28" i="160"/>
  <c r="C24" i="159"/>
  <c r="C25" i="159" s="1"/>
  <c r="B17" i="159"/>
  <c r="B18" i="159" s="1"/>
  <c r="B16" i="159"/>
  <c r="B24" i="159"/>
  <c r="B25" i="159" s="1"/>
  <c r="E23" i="159"/>
  <c r="D24" i="159"/>
  <c r="D25" i="159" s="1"/>
  <c r="F21" i="159"/>
  <c r="F17" i="165" l="1"/>
  <c r="I26" i="165"/>
  <c r="I27" i="165" s="1"/>
  <c r="J25" i="165"/>
  <c r="K23" i="165"/>
  <c r="E20" i="165"/>
  <c r="B19" i="164"/>
  <c r="B20" i="164" s="1"/>
  <c r="B18" i="164"/>
  <c r="G23" i="164"/>
  <c r="B26" i="164"/>
  <c r="B27" i="164" s="1"/>
  <c r="C25" i="164"/>
  <c r="E37" i="161"/>
  <c r="D40" i="161"/>
  <c r="D41" i="161" s="1"/>
  <c r="C28" i="161"/>
  <c r="L34" i="161"/>
  <c r="K26" i="161"/>
  <c r="K27" i="161" s="1"/>
  <c r="G32" i="161"/>
  <c r="C24" i="161"/>
  <c r="B23" i="160"/>
  <c r="E26" i="160"/>
  <c r="D29" i="160"/>
  <c r="D30" i="160" s="1"/>
  <c r="E28" i="160"/>
  <c r="C20" i="160"/>
  <c r="C15" i="159"/>
  <c r="C17" i="159" s="1"/>
  <c r="C18" i="159" s="1"/>
  <c r="G21" i="159"/>
  <c r="E24" i="159"/>
  <c r="E25" i="159" s="1"/>
  <c r="F23" i="159"/>
  <c r="F28" i="160" l="1"/>
  <c r="E29" i="160"/>
  <c r="E30" i="160" s="1"/>
  <c r="J26" i="165"/>
  <c r="J27" i="165" s="1"/>
  <c r="K25" i="165"/>
  <c r="F19" i="165"/>
  <c r="F18" i="165"/>
  <c r="C17" i="164"/>
  <c r="C19" i="164" s="1"/>
  <c r="C20" i="164" s="1"/>
  <c r="H23" i="164"/>
  <c r="C26" i="164"/>
  <c r="C27" i="164" s="1"/>
  <c r="D25" i="164"/>
  <c r="E40" i="161"/>
  <c r="E41" i="161" s="1"/>
  <c r="F37" i="161"/>
  <c r="H32" i="161"/>
  <c r="C29" i="161"/>
  <c r="D22" i="161"/>
  <c r="D24" i="161" s="1"/>
  <c r="M34" i="161"/>
  <c r="L26" i="161"/>
  <c r="F26" i="160"/>
  <c r="G26" i="160" s="1"/>
  <c r="H26" i="160" s="1"/>
  <c r="I26" i="160" s="1"/>
  <c r="J26" i="160" s="1"/>
  <c r="K26" i="160" s="1"/>
  <c r="L26" i="160" s="1"/>
  <c r="M26" i="160" s="1"/>
  <c r="C22" i="160"/>
  <c r="C21" i="160"/>
  <c r="C16" i="159"/>
  <c r="F24" i="159"/>
  <c r="F25" i="159" s="1"/>
  <c r="G23" i="159"/>
  <c r="H21" i="159"/>
  <c r="G28" i="160" l="1"/>
  <c r="F29" i="160"/>
  <c r="F30" i="160" s="1"/>
  <c r="G17" i="165"/>
  <c r="G19" i="165" s="1"/>
  <c r="G20" i="165" s="1"/>
  <c r="F20" i="165"/>
  <c r="K26" i="165"/>
  <c r="K27" i="165" s="1"/>
  <c r="C18" i="164"/>
  <c r="D17" i="164" s="1"/>
  <c r="D18" i="164" s="1"/>
  <c r="E17" i="164" s="1"/>
  <c r="D26" i="164"/>
  <c r="D27" i="164" s="1"/>
  <c r="E25" i="164"/>
  <c r="I23" i="164"/>
  <c r="F40" i="161"/>
  <c r="F41" i="161" s="1"/>
  <c r="G37" i="161"/>
  <c r="E22" i="161"/>
  <c r="E28" i="161" s="1"/>
  <c r="E29" i="161" s="1"/>
  <c r="D28" i="161"/>
  <c r="L27" i="161"/>
  <c r="M26" i="161" s="1"/>
  <c r="I32" i="161"/>
  <c r="D20" i="160"/>
  <c r="C23" i="160"/>
  <c r="D15" i="159"/>
  <c r="D17" i="159" s="1"/>
  <c r="D18" i="159" s="1"/>
  <c r="H23" i="159"/>
  <c r="G24" i="159"/>
  <c r="G25" i="159" s="1"/>
  <c r="I21" i="159"/>
  <c r="H28" i="160" l="1"/>
  <c r="G29" i="160"/>
  <c r="G30" i="160" s="1"/>
  <c r="G18" i="165"/>
  <c r="D19" i="164"/>
  <c r="D20" i="164" s="1"/>
  <c r="E26" i="164"/>
  <c r="E27" i="164" s="1"/>
  <c r="F25" i="164"/>
  <c r="J23" i="164"/>
  <c r="E19" i="164"/>
  <c r="E18" i="164"/>
  <c r="G40" i="161"/>
  <c r="G41" i="161" s="1"/>
  <c r="H37" i="161"/>
  <c r="M27" i="161"/>
  <c r="N26" i="161"/>
  <c r="J32" i="161"/>
  <c r="D29" i="161"/>
  <c r="E24" i="161"/>
  <c r="D22" i="160"/>
  <c r="D21" i="160"/>
  <c r="D16" i="159"/>
  <c r="E15" i="159" s="1"/>
  <c r="E17" i="159" s="1"/>
  <c r="E18" i="159" s="1"/>
  <c r="J21" i="159"/>
  <c r="I23" i="159"/>
  <c r="H24" i="159"/>
  <c r="H25" i="159" s="1"/>
  <c r="E20" i="160" l="1"/>
  <c r="E22" i="160" s="1"/>
  <c r="E23" i="160" s="1"/>
  <c r="E21" i="160"/>
  <c r="F20" i="160" s="1"/>
  <c r="I28" i="160"/>
  <c r="H29" i="160"/>
  <c r="H30" i="160" s="1"/>
  <c r="H17" i="165"/>
  <c r="H19" i="165" s="1"/>
  <c r="H20" i="165" s="1"/>
  <c r="K23" i="164"/>
  <c r="F26" i="164"/>
  <c r="F27" i="164" s="1"/>
  <c r="G25" i="164"/>
  <c r="F17" i="164"/>
  <c r="E20" i="164"/>
  <c r="H40" i="161"/>
  <c r="H41" i="161" s="1"/>
  <c r="I37" i="161"/>
  <c r="K32" i="161"/>
  <c r="F22" i="161"/>
  <c r="F24" i="161" s="1"/>
  <c r="D23" i="160"/>
  <c r="E16" i="159"/>
  <c r="I24" i="159"/>
  <c r="I25" i="159" s="1"/>
  <c r="J23" i="159"/>
  <c r="K21" i="159"/>
  <c r="J28" i="160" l="1"/>
  <c r="I29" i="160"/>
  <c r="I30" i="160" s="1"/>
  <c r="H18" i="165"/>
  <c r="F19" i="164"/>
  <c r="L23" i="164"/>
  <c r="G26" i="164"/>
  <c r="G27" i="164" s="1"/>
  <c r="H25" i="164"/>
  <c r="F18" i="164"/>
  <c r="I40" i="161"/>
  <c r="I41" i="161" s="1"/>
  <c r="J37" i="161"/>
  <c r="F28" i="161"/>
  <c r="N22" i="161"/>
  <c r="G23" i="161"/>
  <c r="G24" i="161" s="1"/>
  <c r="L32" i="161"/>
  <c r="F21" i="160"/>
  <c r="F22" i="160"/>
  <c r="F23" i="160" s="1"/>
  <c r="F15" i="159"/>
  <c r="F17" i="159" s="1"/>
  <c r="F18" i="159" s="1"/>
  <c r="L21" i="159"/>
  <c r="K23" i="159"/>
  <c r="J24" i="159"/>
  <c r="J25" i="159" s="1"/>
  <c r="K28" i="160" l="1"/>
  <c r="J29" i="160"/>
  <c r="J30" i="160" s="1"/>
  <c r="I17" i="165"/>
  <c r="I19" i="165" s="1"/>
  <c r="I20" i="165" s="1"/>
  <c r="F20" i="164"/>
  <c r="G17" i="164"/>
  <c r="H26" i="164"/>
  <c r="H27" i="164" s="1"/>
  <c r="I25" i="164"/>
  <c r="M23" i="164"/>
  <c r="J40" i="161"/>
  <c r="J41" i="161" s="1"/>
  <c r="K37" i="161"/>
  <c r="H23" i="161"/>
  <c r="H28" i="161" s="1"/>
  <c r="H29" i="161" s="1"/>
  <c r="G28" i="161"/>
  <c r="G29" i="161" s="1"/>
  <c r="M32" i="161"/>
  <c r="F29" i="161"/>
  <c r="G20" i="160"/>
  <c r="G22" i="160" s="1"/>
  <c r="G23" i="160" s="1"/>
  <c r="F16" i="159"/>
  <c r="M21" i="159"/>
  <c r="L23" i="159"/>
  <c r="K24" i="159"/>
  <c r="K25" i="159" s="1"/>
  <c r="L28" i="160" l="1"/>
  <c r="K29" i="160"/>
  <c r="K30" i="160" s="1"/>
  <c r="I18" i="165"/>
  <c r="G19" i="164"/>
  <c r="G18" i="164"/>
  <c r="I26" i="164"/>
  <c r="I27" i="164" s="1"/>
  <c r="J25" i="164"/>
  <c r="K40" i="161"/>
  <c r="K41" i="161" s="1"/>
  <c r="L37" i="161"/>
  <c r="H24" i="161"/>
  <c r="G21" i="160"/>
  <c r="G15" i="159"/>
  <c r="G17" i="159" s="1"/>
  <c r="G18" i="159" s="1"/>
  <c r="M23" i="159"/>
  <c r="M24" i="159" s="1"/>
  <c r="M25" i="159" s="1"/>
  <c r="L24" i="159"/>
  <c r="L25" i="159" s="1"/>
  <c r="M28" i="160" l="1"/>
  <c r="M29" i="160" s="1"/>
  <c r="M30" i="160" s="1"/>
  <c r="L29" i="160"/>
  <c r="L30" i="160" s="1"/>
  <c r="J17" i="165"/>
  <c r="J19" i="165" s="1"/>
  <c r="J20" i="165" s="1"/>
  <c r="H17" i="164"/>
  <c r="H19" i="164" s="1"/>
  <c r="H20" i="164" s="1"/>
  <c r="J26" i="164"/>
  <c r="J27" i="164" s="1"/>
  <c r="K25" i="164"/>
  <c r="G20" i="164"/>
  <c r="L40" i="161"/>
  <c r="L41" i="161" s="1"/>
  <c r="M37" i="161"/>
  <c r="I23" i="161"/>
  <c r="H20" i="160"/>
  <c r="G16" i="159"/>
  <c r="J18" i="165" l="1"/>
  <c r="K26" i="164"/>
  <c r="K27" i="164" s="1"/>
  <c r="L25" i="164"/>
  <c r="H18" i="164"/>
  <c r="M40" i="161"/>
  <c r="M41" i="161" s="1"/>
  <c r="I28" i="161"/>
  <c r="I24" i="161"/>
  <c r="H22" i="160"/>
  <c r="H23" i="160" s="1"/>
  <c r="H21" i="160"/>
  <c r="H15" i="159"/>
  <c r="H17" i="159" s="1"/>
  <c r="H18" i="159" s="1"/>
  <c r="K17" i="165" l="1"/>
  <c r="K19" i="165" s="1"/>
  <c r="K20" i="165" s="1"/>
  <c r="I17" i="164"/>
  <c r="I19" i="164" s="1"/>
  <c r="I20" i="164" s="1"/>
  <c r="L26" i="164"/>
  <c r="L27" i="164" s="1"/>
  <c r="M25" i="164"/>
  <c r="M26" i="164" s="1"/>
  <c r="M27" i="164" s="1"/>
  <c r="I29" i="161"/>
  <c r="J23" i="161"/>
  <c r="I20" i="160"/>
  <c r="I22" i="160" s="1"/>
  <c r="I23" i="160" s="1"/>
  <c r="H16" i="159"/>
  <c r="K18" i="165" l="1"/>
  <c r="I18" i="164"/>
  <c r="J28" i="161"/>
  <c r="J29" i="161" s="1"/>
  <c r="J24" i="161"/>
  <c r="I21" i="160"/>
  <c r="I15" i="159"/>
  <c r="I17" i="159" s="1"/>
  <c r="I18" i="159" s="1"/>
  <c r="J17" i="164" l="1"/>
  <c r="J19" i="164" s="1"/>
  <c r="J20" i="164" s="1"/>
  <c r="K23" i="161"/>
  <c r="J20" i="160"/>
  <c r="J22" i="160" s="1"/>
  <c r="J23" i="160" s="1"/>
  <c r="I16" i="159"/>
  <c r="J15" i="159" s="1"/>
  <c r="J17" i="159" s="1"/>
  <c r="J18" i="159" s="1"/>
  <c r="J18" i="164" l="1"/>
  <c r="K28" i="161"/>
  <c r="K29" i="161" s="1"/>
  <c r="K24" i="161"/>
  <c r="J21" i="160"/>
  <c r="J16" i="159"/>
  <c r="K17" i="164" l="1"/>
  <c r="K19" i="164" s="1"/>
  <c r="K20" i="164" s="1"/>
  <c r="L23" i="161"/>
  <c r="K20" i="160"/>
  <c r="K22" i="160" s="1"/>
  <c r="K23" i="160" s="1"/>
  <c r="K15" i="159"/>
  <c r="K17" i="159" s="1"/>
  <c r="K18" i="159" s="1"/>
  <c r="L17" i="165" l="1"/>
  <c r="K18" i="164"/>
  <c r="L28" i="161"/>
  <c r="L29" i="161" s="1"/>
  <c r="L24" i="161"/>
  <c r="K21" i="160"/>
  <c r="K16" i="159"/>
  <c r="L20" i="165" l="1"/>
  <c r="L19" i="165"/>
  <c r="L17" i="164"/>
  <c r="L19" i="164" s="1"/>
  <c r="L20" i="164" s="1"/>
  <c r="M23" i="161"/>
  <c r="L20" i="160"/>
  <c r="L22" i="160" s="1"/>
  <c r="L23" i="160" s="1"/>
  <c r="L15" i="159"/>
  <c r="L17" i="159" s="1"/>
  <c r="L18" i="159" s="1"/>
  <c r="L18" i="164" l="1"/>
  <c r="M28" i="161"/>
  <c r="N23" i="161"/>
  <c r="M24" i="161"/>
  <c r="L21" i="160"/>
  <c r="L16" i="159"/>
  <c r="M17" i="164" l="1"/>
  <c r="M29" i="161"/>
  <c r="N29" i="161" s="1"/>
  <c r="N28" i="161"/>
  <c r="M20" i="160"/>
  <c r="M22" i="160" s="1"/>
  <c r="M15" i="159"/>
  <c r="M16" i="159" s="1"/>
  <c r="M19" i="164" l="1"/>
  <c r="N17" i="164"/>
  <c r="M18" i="164"/>
  <c r="M23" i="160"/>
  <c r="N23" i="160" s="1"/>
  <c r="N22" i="160"/>
  <c r="M21" i="160"/>
  <c r="N20" i="160"/>
  <c r="M17" i="159"/>
  <c r="N15" i="159"/>
  <c r="M20" i="164" l="1"/>
  <c r="N20" i="164" s="1"/>
  <c r="N19" i="164"/>
  <c r="M18" i="159"/>
  <c r="N18" i="159" s="1"/>
  <c r="N17" i="159"/>
  <c r="D20" i="153" l="1"/>
  <c r="B20" i="153"/>
  <c r="H17" i="158" l="1"/>
  <c r="G17" i="158"/>
  <c r="F17" i="158"/>
  <c r="E17" i="158"/>
  <c r="D17" i="158"/>
  <c r="C17" i="158"/>
  <c r="B17" i="158"/>
  <c r="B26" i="158"/>
  <c r="H23" i="158"/>
  <c r="G23" i="158"/>
  <c r="F23" i="158"/>
  <c r="E23" i="158"/>
  <c r="D23" i="158"/>
  <c r="C23" i="158"/>
  <c r="B23" i="158"/>
  <c r="B24" i="158" s="1"/>
  <c r="H16" i="158"/>
  <c r="G16" i="158"/>
  <c r="F16" i="158"/>
  <c r="E16" i="158"/>
  <c r="D16" i="158"/>
  <c r="C16" i="158"/>
  <c r="B16" i="158"/>
  <c r="I15" i="158"/>
  <c r="I14" i="158"/>
  <c r="I13" i="158"/>
  <c r="C10" i="158"/>
  <c r="D10" i="158" s="1"/>
  <c r="E10" i="158" s="1"/>
  <c r="F10" i="158" s="1"/>
  <c r="G10" i="158" s="1"/>
  <c r="H10" i="158" s="1"/>
  <c r="I9" i="158"/>
  <c r="G16" i="154"/>
  <c r="B16" i="154"/>
  <c r="C16" i="154" s="1"/>
  <c r="M17" i="156"/>
  <c r="L17" i="156"/>
  <c r="B26" i="156"/>
  <c r="M23" i="156"/>
  <c r="L23" i="156"/>
  <c r="K23" i="156"/>
  <c r="J23" i="156"/>
  <c r="I23" i="156"/>
  <c r="H23" i="156"/>
  <c r="G23" i="156"/>
  <c r="F23" i="156"/>
  <c r="E23" i="156"/>
  <c r="D23" i="156"/>
  <c r="C23" i="156"/>
  <c r="B23" i="156"/>
  <c r="B24" i="156" s="1"/>
  <c r="K17" i="156"/>
  <c r="J17" i="156"/>
  <c r="I17" i="156"/>
  <c r="H17" i="156"/>
  <c r="G17" i="156"/>
  <c r="F17" i="156"/>
  <c r="E17" i="156"/>
  <c r="D17" i="156"/>
  <c r="B17" i="156"/>
  <c r="C17" i="156" s="1"/>
  <c r="M16" i="156"/>
  <c r="L16" i="156"/>
  <c r="K16" i="156"/>
  <c r="J16" i="156"/>
  <c r="I16" i="156"/>
  <c r="H16" i="156"/>
  <c r="G16" i="156"/>
  <c r="F16" i="156"/>
  <c r="E16" i="156"/>
  <c r="D16" i="156"/>
  <c r="C16" i="156"/>
  <c r="B16" i="156"/>
  <c r="N14" i="156"/>
  <c r="N13" i="156"/>
  <c r="N12" i="156"/>
  <c r="B9" i="156"/>
  <c r="C9" i="156" s="1"/>
  <c r="D9" i="156" s="1"/>
  <c r="E9" i="156" s="1"/>
  <c r="F9" i="156" s="1"/>
  <c r="G9" i="156" s="1"/>
  <c r="H9" i="156" s="1"/>
  <c r="I9" i="156" s="1"/>
  <c r="J9" i="156" s="1"/>
  <c r="K9" i="156" s="1"/>
  <c r="L9" i="156" s="1"/>
  <c r="M9" i="156" s="1"/>
  <c r="N8" i="156"/>
  <c r="F23" i="155"/>
  <c r="E23" i="155"/>
  <c r="D23" i="155"/>
  <c r="C23" i="155"/>
  <c r="B23" i="155"/>
  <c r="B24" i="155" s="1"/>
  <c r="F21" i="155"/>
  <c r="E21" i="155"/>
  <c r="D21" i="155"/>
  <c r="C21" i="155"/>
  <c r="B21" i="155"/>
  <c r="B22" i="155" s="1"/>
  <c r="F15" i="155"/>
  <c r="B15" i="155"/>
  <c r="E15" i="155" s="1"/>
  <c r="F14" i="155"/>
  <c r="E14" i="155"/>
  <c r="D14" i="155"/>
  <c r="C14" i="155"/>
  <c r="B14" i="155"/>
  <c r="G13" i="155"/>
  <c r="G12" i="155"/>
  <c r="B9" i="155"/>
  <c r="C9" i="155" s="1"/>
  <c r="D9" i="155" s="1"/>
  <c r="E9" i="155" s="1"/>
  <c r="F9" i="155" s="1"/>
  <c r="G8" i="155"/>
  <c r="G22" i="154"/>
  <c r="F22" i="154"/>
  <c r="E22" i="154"/>
  <c r="D22" i="154"/>
  <c r="C22" i="154"/>
  <c r="B22" i="154"/>
  <c r="B23" i="154" s="1"/>
  <c r="G15" i="154"/>
  <c r="F15" i="154"/>
  <c r="E15" i="154"/>
  <c r="D15" i="154"/>
  <c r="C15" i="154"/>
  <c r="B15" i="154"/>
  <c r="H14" i="154"/>
  <c r="H13" i="154"/>
  <c r="H12" i="154"/>
  <c r="B9" i="154"/>
  <c r="C9" i="154" s="1"/>
  <c r="D9" i="154" s="1"/>
  <c r="E9" i="154" s="1"/>
  <c r="F9" i="154" s="1"/>
  <c r="G9" i="154" s="1"/>
  <c r="H8" i="154"/>
  <c r="B18" i="158" l="1"/>
  <c r="B19" i="158" s="1"/>
  <c r="G14" i="155"/>
  <c r="B27" i="156"/>
  <c r="B28" i="156" s="1"/>
  <c r="D16" i="154"/>
  <c r="C26" i="156"/>
  <c r="C27" i="156" s="1"/>
  <c r="C28" i="156" s="1"/>
  <c r="E16" i="154"/>
  <c r="B25" i="155"/>
  <c r="B26" i="155" s="1"/>
  <c r="F16" i="154"/>
  <c r="C24" i="155"/>
  <c r="C25" i="155" s="1"/>
  <c r="C26" i="155" s="1"/>
  <c r="I16" i="158"/>
  <c r="I25" i="158"/>
  <c r="I23" i="158"/>
  <c r="H24" i="154"/>
  <c r="H15" i="154"/>
  <c r="N16" i="156"/>
  <c r="N25" i="156"/>
  <c r="B18" i="156"/>
  <c r="C24" i="156"/>
  <c r="N23" i="156"/>
  <c r="C22" i="155"/>
  <c r="B16" i="155"/>
  <c r="G23" i="155"/>
  <c r="C15" i="155"/>
  <c r="G21" i="155"/>
  <c r="D15" i="155"/>
  <c r="B17" i="154"/>
  <c r="C23" i="154"/>
  <c r="B25" i="154"/>
  <c r="B26" i="154" s="1"/>
  <c r="B27" i="154" s="1"/>
  <c r="H22" i="154"/>
  <c r="D30" i="153"/>
  <c r="N30" i="153" s="1"/>
  <c r="N17" i="153"/>
  <c r="M26" i="153"/>
  <c r="L26" i="153"/>
  <c r="K26" i="153"/>
  <c r="J26" i="153"/>
  <c r="I26" i="153"/>
  <c r="H26" i="153"/>
  <c r="G26" i="153"/>
  <c r="F26" i="153"/>
  <c r="E26" i="153"/>
  <c r="D26" i="153"/>
  <c r="C26" i="153"/>
  <c r="B26" i="153"/>
  <c r="B27" i="153" s="1"/>
  <c r="M20" i="153"/>
  <c r="K20" i="153"/>
  <c r="M19" i="153"/>
  <c r="L19" i="153"/>
  <c r="K19" i="153"/>
  <c r="J19" i="153"/>
  <c r="I19" i="153"/>
  <c r="H19" i="153"/>
  <c r="G19" i="153"/>
  <c r="F19" i="153"/>
  <c r="E19" i="153"/>
  <c r="D19" i="153"/>
  <c r="C19" i="153"/>
  <c r="B19" i="153"/>
  <c r="N18" i="153"/>
  <c r="N16" i="153"/>
  <c r="N15" i="153"/>
  <c r="B12" i="153"/>
  <c r="C12" i="153" s="1"/>
  <c r="D12" i="153" s="1"/>
  <c r="E12" i="153" s="1"/>
  <c r="F12" i="153" s="1"/>
  <c r="G12" i="153" s="1"/>
  <c r="H12" i="153" s="1"/>
  <c r="I12" i="153" s="1"/>
  <c r="J12" i="153" s="1"/>
  <c r="K12" i="153" s="1"/>
  <c r="L12" i="153" s="1"/>
  <c r="M12" i="153" s="1"/>
  <c r="N11" i="153"/>
  <c r="M6" i="153"/>
  <c r="M28" i="153" s="1"/>
  <c r="L6" i="153"/>
  <c r="L28" i="153" s="1"/>
  <c r="K6" i="153"/>
  <c r="K28" i="153" s="1"/>
  <c r="J6" i="153"/>
  <c r="J28" i="153" s="1"/>
  <c r="I6" i="153"/>
  <c r="I28" i="153" s="1"/>
  <c r="H6" i="153"/>
  <c r="H28" i="153" s="1"/>
  <c r="G6" i="153"/>
  <c r="G28" i="153" s="1"/>
  <c r="F6" i="153"/>
  <c r="F28" i="153" s="1"/>
  <c r="E6" i="153"/>
  <c r="E28" i="153" s="1"/>
  <c r="D6" i="153"/>
  <c r="D28" i="153" s="1"/>
  <c r="C6" i="153"/>
  <c r="C28" i="153" s="1"/>
  <c r="B6" i="153"/>
  <c r="B28" i="153" s="1"/>
  <c r="M21" i="151"/>
  <c r="L21" i="151"/>
  <c r="K21" i="151"/>
  <c r="J21" i="151"/>
  <c r="I21" i="151"/>
  <c r="H21" i="151"/>
  <c r="G21" i="151"/>
  <c r="E21" i="151"/>
  <c r="B21" i="151"/>
  <c r="B32" i="151"/>
  <c r="C32" i="151" s="1"/>
  <c r="D32" i="151" s="1"/>
  <c r="E32" i="151" s="1"/>
  <c r="F32" i="151" s="1"/>
  <c r="G32" i="151" s="1"/>
  <c r="H32" i="151" s="1"/>
  <c r="I32" i="151" s="1"/>
  <c r="J32" i="151" s="1"/>
  <c r="K32" i="151" s="1"/>
  <c r="L32" i="151" s="1"/>
  <c r="M32" i="151" s="1"/>
  <c r="N19" i="151"/>
  <c r="N18" i="151"/>
  <c r="M17" i="151"/>
  <c r="L17" i="151"/>
  <c r="L27" i="151" s="1"/>
  <c r="K17" i="151"/>
  <c r="K27" i="151" s="1"/>
  <c r="J17" i="151"/>
  <c r="I17" i="151"/>
  <c r="H17" i="151"/>
  <c r="H27" i="151" s="1"/>
  <c r="G17" i="151"/>
  <c r="G27" i="151" s="1"/>
  <c r="F17" i="151"/>
  <c r="E17" i="151"/>
  <c r="D17" i="151"/>
  <c r="D20" i="151" s="1"/>
  <c r="C17" i="151"/>
  <c r="C27" i="151" s="1"/>
  <c r="B17" i="151"/>
  <c r="B15" i="151"/>
  <c r="C15" i="151" s="1"/>
  <c r="D15" i="151" s="1"/>
  <c r="E15" i="151" s="1"/>
  <c r="F15" i="151" s="1"/>
  <c r="G15" i="151" s="1"/>
  <c r="H15" i="151" s="1"/>
  <c r="I15" i="151" s="1"/>
  <c r="J15" i="151" s="1"/>
  <c r="K15" i="151" s="1"/>
  <c r="L15" i="151" s="1"/>
  <c r="M15" i="151" s="1"/>
  <c r="N14" i="151"/>
  <c r="M7" i="151"/>
  <c r="L7" i="151"/>
  <c r="K7" i="151"/>
  <c r="J7" i="151"/>
  <c r="I7" i="151"/>
  <c r="H7" i="151"/>
  <c r="G7" i="151"/>
  <c r="F7" i="151"/>
  <c r="E7" i="151"/>
  <c r="D7" i="151"/>
  <c r="C7" i="151"/>
  <c r="B7" i="151"/>
  <c r="D24" i="155" l="1"/>
  <c r="D25" i="155" s="1"/>
  <c r="D26" i="155" s="1"/>
  <c r="D26" i="156"/>
  <c r="D27" i="156" s="1"/>
  <c r="D28" i="156" s="1"/>
  <c r="B29" i="151"/>
  <c r="B30" i="151" s="1"/>
  <c r="B33" i="151" s="1"/>
  <c r="B34" i="151" s="1"/>
  <c r="F29" i="151"/>
  <c r="J29" i="151"/>
  <c r="D27" i="151"/>
  <c r="C20" i="151"/>
  <c r="D31" i="153"/>
  <c r="E29" i="151"/>
  <c r="I29" i="151"/>
  <c r="M29" i="151"/>
  <c r="D24" i="156"/>
  <c r="B20" i="156"/>
  <c r="B19" i="156"/>
  <c r="B17" i="155"/>
  <c r="C16" i="155" s="1"/>
  <c r="C18" i="155" s="1"/>
  <c r="C19" i="155" s="1"/>
  <c r="B18" i="155"/>
  <c r="E24" i="155"/>
  <c r="D22" i="155"/>
  <c r="C25" i="154"/>
  <c r="D23" i="154"/>
  <c r="B19" i="154"/>
  <c r="B18" i="154"/>
  <c r="C17" i="154" s="1"/>
  <c r="B29" i="153"/>
  <c r="B32" i="153" s="1"/>
  <c r="C27" i="153"/>
  <c r="D27" i="153" s="1"/>
  <c r="H20" i="153"/>
  <c r="N26" i="153"/>
  <c r="N19" i="153"/>
  <c r="N28" i="153"/>
  <c r="I20" i="153"/>
  <c r="L20" i="153"/>
  <c r="E20" i="153"/>
  <c r="F20" i="153"/>
  <c r="J20" i="153"/>
  <c r="B21" i="153"/>
  <c r="C20" i="153"/>
  <c r="G20" i="153"/>
  <c r="H20" i="151"/>
  <c r="K20" i="151"/>
  <c r="L20" i="151"/>
  <c r="G20" i="151"/>
  <c r="D29" i="151"/>
  <c r="H29" i="151"/>
  <c r="L29" i="151"/>
  <c r="C29" i="151"/>
  <c r="G29" i="151"/>
  <c r="K29" i="151"/>
  <c r="C21" i="151"/>
  <c r="E20" i="151"/>
  <c r="I20" i="151"/>
  <c r="M20" i="151"/>
  <c r="D21" i="151"/>
  <c r="E27" i="151"/>
  <c r="I27" i="151"/>
  <c r="M27" i="151"/>
  <c r="N17" i="151"/>
  <c r="B20" i="151"/>
  <c r="F20" i="151"/>
  <c r="J20" i="151"/>
  <c r="B27" i="151"/>
  <c r="F27" i="151"/>
  <c r="J27" i="151"/>
  <c r="M21" i="150"/>
  <c r="L21" i="150"/>
  <c r="K21" i="150"/>
  <c r="J21" i="150"/>
  <c r="B21" i="150"/>
  <c r="M17" i="150"/>
  <c r="L17" i="150"/>
  <c r="K17" i="150"/>
  <c r="J17" i="150"/>
  <c r="J27" i="150" s="1"/>
  <c r="I17" i="150"/>
  <c r="H17" i="150"/>
  <c r="G17" i="150"/>
  <c r="F17" i="150"/>
  <c r="F27" i="150" s="1"/>
  <c r="E17" i="150"/>
  <c r="D17" i="150"/>
  <c r="C17" i="150"/>
  <c r="B17" i="150"/>
  <c r="B20" i="150" s="1"/>
  <c r="M7" i="150"/>
  <c r="M9" i="150" s="1"/>
  <c r="M29" i="150" s="1"/>
  <c r="L7" i="150"/>
  <c r="L9" i="150" s="1"/>
  <c r="L29" i="150" s="1"/>
  <c r="K7" i="150"/>
  <c r="K9" i="150" s="1"/>
  <c r="K29" i="150" s="1"/>
  <c r="J7" i="150"/>
  <c r="I7" i="150"/>
  <c r="I9" i="150" s="1"/>
  <c r="I29" i="150" s="1"/>
  <c r="H7" i="150"/>
  <c r="H9" i="150" s="1"/>
  <c r="H29" i="150" s="1"/>
  <c r="G7" i="150"/>
  <c r="G9" i="150" s="1"/>
  <c r="G29" i="150" s="1"/>
  <c r="F7" i="150"/>
  <c r="E7" i="150"/>
  <c r="E9" i="150" s="1"/>
  <c r="E29" i="150" s="1"/>
  <c r="D7" i="150"/>
  <c r="D9" i="150" s="1"/>
  <c r="D29" i="150" s="1"/>
  <c r="C7" i="150"/>
  <c r="C9" i="150" s="1"/>
  <c r="B7" i="150"/>
  <c r="B32" i="150"/>
  <c r="C32" i="150" s="1"/>
  <c r="D32" i="150" s="1"/>
  <c r="E32" i="150" s="1"/>
  <c r="F32" i="150" s="1"/>
  <c r="G32" i="150" s="1"/>
  <c r="H32" i="150" s="1"/>
  <c r="I32" i="150" s="1"/>
  <c r="J32" i="150" s="1"/>
  <c r="K32" i="150" s="1"/>
  <c r="L32" i="150" s="1"/>
  <c r="M32" i="150" s="1"/>
  <c r="M27" i="150"/>
  <c r="L27" i="150"/>
  <c r="K27" i="150"/>
  <c r="I27" i="150"/>
  <c r="H27" i="150"/>
  <c r="G27" i="150"/>
  <c r="E27" i="150"/>
  <c r="D27" i="150"/>
  <c r="C27" i="150"/>
  <c r="M20" i="150"/>
  <c r="L20" i="150"/>
  <c r="K20" i="150"/>
  <c r="I20" i="150"/>
  <c r="H20" i="150"/>
  <c r="G20" i="150"/>
  <c r="E20" i="150"/>
  <c r="D20" i="150"/>
  <c r="C20" i="150"/>
  <c r="N19" i="150"/>
  <c r="N18" i="150"/>
  <c r="C15" i="150"/>
  <c r="D15" i="150" s="1"/>
  <c r="E15" i="150" s="1"/>
  <c r="F15" i="150" s="1"/>
  <c r="G15" i="150" s="1"/>
  <c r="H15" i="150" s="1"/>
  <c r="I15" i="150" s="1"/>
  <c r="J15" i="150" s="1"/>
  <c r="K15" i="150" s="1"/>
  <c r="L15" i="150" s="1"/>
  <c r="M15" i="150" s="1"/>
  <c r="B15" i="150"/>
  <c r="N14" i="150"/>
  <c r="E26" i="156" l="1"/>
  <c r="E27" i="156" s="1"/>
  <c r="E28" i="156" s="1"/>
  <c r="N17" i="150"/>
  <c r="F20" i="150"/>
  <c r="J20" i="150"/>
  <c r="B27" i="150"/>
  <c r="B28" i="150" s="1"/>
  <c r="B22" i="150" s="1"/>
  <c r="C29" i="150"/>
  <c r="B9" i="150"/>
  <c r="B29" i="150" s="1"/>
  <c r="B30" i="150" s="1"/>
  <c r="B33" i="150" s="1"/>
  <c r="B34" i="150" s="1"/>
  <c r="F9" i="150"/>
  <c r="F29" i="150" s="1"/>
  <c r="J9" i="150"/>
  <c r="J29" i="150" s="1"/>
  <c r="B33" i="153"/>
  <c r="C24" i="158"/>
  <c r="B21" i="156"/>
  <c r="E24" i="156"/>
  <c r="C18" i="156"/>
  <c r="C19" i="156" s="1"/>
  <c r="E22" i="155"/>
  <c r="B19" i="155"/>
  <c r="E25" i="155"/>
  <c r="E26" i="155" s="1"/>
  <c r="F24" i="155"/>
  <c r="F25" i="155" s="1"/>
  <c r="F26" i="155" s="1"/>
  <c r="C17" i="155"/>
  <c r="C19" i="154"/>
  <c r="C20" i="154" s="1"/>
  <c r="C18" i="154"/>
  <c r="D17" i="154" s="1"/>
  <c r="D19" i="154" s="1"/>
  <c r="D20" i="154" s="1"/>
  <c r="E23" i="154"/>
  <c r="B20" i="154"/>
  <c r="C26" i="154"/>
  <c r="C27" i="154" s="1"/>
  <c r="D25" i="154"/>
  <c r="C29" i="153"/>
  <c r="D29" i="153" s="1"/>
  <c r="D32" i="153" s="1"/>
  <c r="B23" i="153"/>
  <c r="B24" i="153" s="1"/>
  <c r="B22" i="153"/>
  <c r="C21" i="153" s="1"/>
  <c r="C23" i="153" s="1"/>
  <c r="C24" i="153" s="1"/>
  <c r="N29" i="151"/>
  <c r="N20" i="151"/>
  <c r="B28" i="151"/>
  <c r="N27" i="151"/>
  <c r="C30" i="151"/>
  <c r="C33" i="151" s="1"/>
  <c r="C34" i="151" s="1"/>
  <c r="N20" i="150"/>
  <c r="C21" i="150"/>
  <c r="G21" i="150"/>
  <c r="D21" i="150"/>
  <c r="H21" i="150"/>
  <c r="E21" i="150"/>
  <c r="I21" i="150"/>
  <c r="F21" i="150"/>
  <c r="L18" i="145"/>
  <c r="M18" i="145" s="1"/>
  <c r="B18" i="145"/>
  <c r="M19" i="104"/>
  <c r="B19" i="104"/>
  <c r="M19" i="82"/>
  <c r="B19" i="82"/>
  <c r="F26" i="156" l="1"/>
  <c r="F27" i="156" s="1"/>
  <c r="F28" i="156" s="1"/>
  <c r="C28" i="150"/>
  <c r="N27" i="150"/>
  <c r="N29" i="150"/>
  <c r="C32" i="153"/>
  <c r="C33" i="153" s="1"/>
  <c r="D24" i="158"/>
  <c r="D18" i="156"/>
  <c r="D20" i="156" s="1"/>
  <c r="D21" i="156" s="1"/>
  <c r="C20" i="156"/>
  <c r="F24" i="156"/>
  <c r="F22" i="155"/>
  <c r="D16" i="155"/>
  <c r="F23" i="154"/>
  <c r="D18" i="154"/>
  <c r="D26" i="154"/>
  <c r="D27" i="154" s="1"/>
  <c r="E25" i="154"/>
  <c r="C22" i="153"/>
  <c r="D30" i="151"/>
  <c r="B22" i="151"/>
  <c r="C28" i="151"/>
  <c r="D28" i="150"/>
  <c r="B24" i="150"/>
  <c r="B23" i="150"/>
  <c r="C30" i="150"/>
  <c r="G26" i="156" l="1"/>
  <c r="D33" i="153"/>
  <c r="E24" i="158"/>
  <c r="B27" i="158"/>
  <c r="B28" i="158" s="1"/>
  <c r="C26" i="158"/>
  <c r="B20" i="158"/>
  <c r="C21" i="156"/>
  <c r="G24" i="156"/>
  <c r="D19" i="156"/>
  <c r="D18" i="155"/>
  <c r="D17" i="155"/>
  <c r="E26" i="154"/>
  <c r="E27" i="154" s="1"/>
  <c r="F25" i="154"/>
  <c r="E17" i="154"/>
  <c r="G23" i="154"/>
  <c r="E32" i="153"/>
  <c r="E33" i="153" s="1"/>
  <c r="D21" i="153"/>
  <c r="D23" i="153" s="1"/>
  <c r="D24" i="153" s="1"/>
  <c r="D28" i="151"/>
  <c r="B24" i="151"/>
  <c r="B23" i="151"/>
  <c r="C22" i="151" s="1"/>
  <c r="C24" i="151" s="1"/>
  <c r="C25" i="151" s="1"/>
  <c r="D33" i="151"/>
  <c r="D34" i="151" s="1"/>
  <c r="E30" i="151"/>
  <c r="B25" i="150"/>
  <c r="C33" i="150"/>
  <c r="C34" i="150" s="1"/>
  <c r="D30" i="150"/>
  <c r="E28" i="150"/>
  <c r="C22" i="150"/>
  <c r="H26" i="156" l="1"/>
  <c r="G27" i="156"/>
  <c r="G28" i="156" s="1"/>
  <c r="C27" i="158"/>
  <c r="C28" i="158" s="1"/>
  <c r="D26" i="158"/>
  <c r="C18" i="158"/>
  <c r="B21" i="158"/>
  <c r="F24" i="158"/>
  <c r="E18" i="156"/>
  <c r="H24" i="156"/>
  <c r="E16" i="155"/>
  <c r="D19" i="155"/>
  <c r="E19" i="154"/>
  <c r="E18" i="154"/>
  <c r="F26" i="154"/>
  <c r="F27" i="154" s="1"/>
  <c r="G25" i="154"/>
  <c r="F32" i="153"/>
  <c r="F33" i="153" s="1"/>
  <c r="D22" i="153"/>
  <c r="B25" i="151"/>
  <c r="E33" i="151"/>
  <c r="E34" i="151" s="1"/>
  <c r="F30" i="151"/>
  <c r="C23" i="151"/>
  <c r="D22" i="151" s="1"/>
  <c r="D24" i="151" s="1"/>
  <c r="D25" i="151" s="1"/>
  <c r="E28" i="151"/>
  <c r="C24" i="150"/>
  <c r="D33" i="150"/>
  <c r="D34" i="150" s="1"/>
  <c r="E30" i="150"/>
  <c r="E33" i="150" s="1"/>
  <c r="C23" i="150"/>
  <c r="F28" i="150"/>
  <c r="H27" i="156" l="1"/>
  <c r="H28" i="156" s="1"/>
  <c r="I26" i="156"/>
  <c r="C20" i="158"/>
  <c r="G24" i="158"/>
  <c r="C19" i="158"/>
  <c r="D27" i="158"/>
  <c r="D28" i="158" s="1"/>
  <c r="E26" i="158"/>
  <c r="E20" i="156"/>
  <c r="I24" i="156"/>
  <c r="E19" i="156"/>
  <c r="E18" i="155"/>
  <c r="E17" i="155"/>
  <c r="G26" i="154"/>
  <c r="G27" i="154" s="1"/>
  <c r="F17" i="154"/>
  <c r="E20" i="154"/>
  <c r="G32" i="153"/>
  <c r="G33" i="153" s="1"/>
  <c r="E23" i="153"/>
  <c r="E24" i="153" s="1"/>
  <c r="D23" i="151"/>
  <c r="F33" i="151"/>
  <c r="F34" i="151" s="1"/>
  <c r="G30" i="151"/>
  <c r="F28" i="151"/>
  <c r="E22" i="151"/>
  <c r="E24" i="151" s="1"/>
  <c r="E25" i="151" s="1"/>
  <c r="E34" i="150"/>
  <c r="F30" i="150"/>
  <c r="G28" i="150"/>
  <c r="D22" i="150"/>
  <c r="C25" i="150"/>
  <c r="I27" i="156" l="1"/>
  <c r="I28" i="156" s="1"/>
  <c r="J26" i="156"/>
  <c r="H24" i="158"/>
  <c r="E27" i="158"/>
  <c r="E28" i="158" s="1"/>
  <c r="F26" i="158"/>
  <c r="D18" i="158"/>
  <c r="D20" i="158" s="1"/>
  <c r="D21" i="158" s="1"/>
  <c r="C21" i="158"/>
  <c r="F18" i="156"/>
  <c r="E21" i="156"/>
  <c r="J24" i="156"/>
  <c r="F16" i="155"/>
  <c r="E19" i="155"/>
  <c r="F19" i="154"/>
  <c r="F18" i="154"/>
  <c r="H32" i="153"/>
  <c r="H33" i="153" s="1"/>
  <c r="E22" i="153"/>
  <c r="F23" i="153" s="1"/>
  <c r="F24" i="153" s="1"/>
  <c r="G28" i="151"/>
  <c r="G33" i="151"/>
  <c r="G34" i="151" s="1"/>
  <c r="H30" i="151"/>
  <c r="E23" i="151"/>
  <c r="D24" i="150"/>
  <c r="F33" i="150"/>
  <c r="F34" i="150" s="1"/>
  <c r="G30" i="150"/>
  <c r="H28" i="150"/>
  <c r="D23" i="150"/>
  <c r="J27" i="156" l="1"/>
  <c r="J28" i="156" s="1"/>
  <c r="K26" i="156"/>
  <c r="F27" i="158"/>
  <c r="F28" i="158" s="1"/>
  <c r="G26" i="158"/>
  <c r="D19" i="158"/>
  <c r="K24" i="156"/>
  <c r="F20" i="156"/>
  <c r="F19" i="156"/>
  <c r="F18" i="155"/>
  <c r="G16" i="155"/>
  <c r="F17" i="155"/>
  <c r="F20" i="154"/>
  <c r="G17" i="154"/>
  <c r="G19" i="154" s="1"/>
  <c r="G20" i="154" s="1"/>
  <c r="I32" i="153"/>
  <c r="I33" i="153" s="1"/>
  <c r="F22" i="153"/>
  <c r="G23" i="153" s="1"/>
  <c r="G24" i="153" s="1"/>
  <c r="H33" i="151"/>
  <c r="H34" i="151" s="1"/>
  <c r="I30" i="151"/>
  <c r="H28" i="151"/>
  <c r="F22" i="151"/>
  <c r="G33" i="150"/>
  <c r="G34" i="150" s="1"/>
  <c r="H30" i="150"/>
  <c r="E22" i="150"/>
  <c r="I28" i="150"/>
  <c r="D25" i="150"/>
  <c r="K27" i="156" l="1"/>
  <c r="K28" i="156" s="1"/>
  <c r="L26" i="156"/>
  <c r="E18" i="158"/>
  <c r="E20" i="158" s="1"/>
  <c r="G27" i="158"/>
  <c r="G28" i="158" s="1"/>
  <c r="H26" i="158"/>
  <c r="G18" i="156"/>
  <c r="F21" i="156"/>
  <c r="L24" i="156"/>
  <c r="F19" i="155"/>
  <c r="G19" i="155" s="1"/>
  <c r="G18" i="155"/>
  <c r="G18" i="154"/>
  <c r="J32" i="153"/>
  <c r="J33" i="153" s="1"/>
  <c r="G22" i="153"/>
  <c r="H23" i="153" s="1"/>
  <c r="I28" i="151"/>
  <c r="F24" i="151"/>
  <c r="I33" i="151"/>
  <c r="I34" i="151" s="1"/>
  <c r="J30" i="151"/>
  <c r="F23" i="151"/>
  <c r="E24" i="150"/>
  <c r="E23" i="150"/>
  <c r="H33" i="150"/>
  <c r="H34" i="150" s="1"/>
  <c r="I30" i="150"/>
  <c r="J28" i="150"/>
  <c r="M26" i="156" l="1"/>
  <c r="M27" i="156" s="1"/>
  <c r="M28" i="156" s="1"/>
  <c r="L27" i="156"/>
  <c r="L28" i="156" s="1"/>
  <c r="E21" i="158"/>
  <c r="H27" i="158"/>
  <c r="H28" i="158" s="1"/>
  <c r="E19" i="158"/>
  <c r="G20" i="156"/>
  <c r="M24" i="156"/>
  <c r="G19" i="156"/>
  <c r="K32" i="153"/>
  <c r="K33" i="153" s="1"/>
  <c r="H24" i="153"/>
  <c r="H22" i="153"/>
  <c r="G22" i="151"/>
  <c r="F25" i="151"/>
  <c r="J33" i="151"/>
  <c r="J34" i="151" s="1"/>
  <c r="K30" i="151"/>
  <c r="J28" i="151"/>
  <c r="K28" i="150"/>
  <c r="F22" i="150"/>
  <c r="I33" i="150"/>
  <c r="I34" i="150" s="1"/>
  <c r="J30" i="150"/>
  <c r="E25" i="150"/>
  <c r="F18" i="158" l="1"/>
  <c r="F20" i="158" s="1"/>
  <c r="F21" i="158" s="1"/>
  <c r="H18" i="156"/>
  <c r="H20" i="156" s="1"/>
  <c r="H21" i="156" s="1"/>
  <c r="G21" i="156"/>
  <c r="L32" i="153"/>
  <c r="L33" i="153" s="1"/>
  <c r="M32" i="153"/>
  <c r="M33" i="153" s="1"/>
  <c r="I23" i="153"/>
  <c r="I24" i="153" s="1"/>
  <c r="K28" i="151"/>
  <c r="G24" i="151"/>
  <c r="K33" i="151"/>
  <c r="K34" i="151" s="1"/>
  <c r="L30" i="151"/>
  <c r="G23" i="151"/>
  <c r="F24" i="150"/>
  <c r="F23" i="150"/>
  <c r="J33" i="150"/>
  <c r="J34" i="150" s="1"/>
  <c r="K30" i="150"/>
  <c r="L28" i="150"/>
  <c r="H19" i="156" l="1"/>
  <c r="I18" i="156" s="1"/>
  <c r="I20" i="156" s="1"/>
  <c r="I21" i="156" s="1"/>
  <c r="F19" i="158"/>
  <c r="I22" i="153"/>
  <c r="H22" i="151"/>
  <c r="H24" i="151" s="1"/>
  <c r="H25" i="151" s="1"/>
  <c r="G25" i="151"/>
  <c r="L33" i="151"/>
  <c r="L34" i="151" s="1"/>
  <c r="M30" i="151"/>
  <c r="M33" i="151" s="1"/>
  <c r="M34" i="151" s="1"/>
  <c r="L28" i="151"/>
  <c r="M28" i="150"/>
  <c r="G22" i="150"/>
  <c r="G24" i="150" s="1"/>
  <c r="G25" i="150" s="1"/>
  <c r="K33" i="150"/>
  <c r="K34" i="150" s="1"/>
  <c r="L30" i="150"/>
  <c r="F25" i="150"/>
  <c r="G18" i="158" l="1"/>
  <c r="G20" i="158" s="1"/>
  <c r="G21" i="158" s="1"/>
  <c r="I19" i="156"/>
  <c r="J23" i="153"/>
  <c r="J24" i="153" s="1"/>
  <c r="M28" i="151"/>
  <c r="H23" i="151"/>
  <c r="G23" i="150"/>
  <c r="L33" i="150"/>
  <c r="L34" i="150" s="1"/>
  <c r="M30" i="150"/>
  <c r="M33" i="150" s="1"/>
  <c r="M34" i="150" s="1"/>
  <c r="G19" i="158" l="1"/>
  <c r="J18" i="156"/>
  <c r="J20" i="156" s="1"/>
  <c r="J21" i="156" s="1"/>
  <c r="J22" i="153"/>
  <c r="I22" i="151"/>
  <c r="I24" i="151" s="1"/>
  <c r="H22" i="150"/>
  <c r="H24" i="150" s="1"/>
  <c r="H25" i="150" s="1"/>
  <c r="H18" i="158" l="1"/>
  <c r="H20" i="158" s="1"/>
  <c r="H21" i="158" s="1"/>
  <c r="J19" i="156"/>
  <c r="K23" i="153"/>
  <c r="K24" i="153" s="1"/>
  <c r="I25" i="151"/>
  <c r="I23" i="151"/>
  <c r="H23" i="150"/>
  <c r="H19" i="158" l="1"/>
  <c r="K18" i="156"/>
  <c r="K20" i="156" s="1"/>
  <c r="K21" i="156" s="1"/>
  <c r="K22" i="153"/>
  <c r="J22" i="151"/>
  <c r="J24" i="151" s="1"/>
  <c r="J25" i="151" s="1"/>
  <c r="I22" i="150"/>
  <c r="I24" i="150" s="1"/>
  <c r="I25" i="150" s="1"/>
  <c r="K19" i="156" l="1"/>
  <c r="L23" i="153"/>
  <c r="L24" i="153" s="1"/>
  <c r="J23" i="151"/>
  <c r="I23" i="150"/>
  <c r="L18" i="156" l="1"/>
  <c r="L20" i="156" s="1"/>
  <c r="L21" i="156" s="1"/>
  <c r="L22" i="153"/>
  <c r="K22" i="151"/>
  <c r="K24" i="151" s="1"/>
  <c r="K25" i="151" s="1"/>
  <c r="J22" i="150"/>
  <c r="J24" i="150" s="1"/>
  <c r="J25" i="150" s="1"/>
  <c r="L19" i="156" l="1"/>
  <c r="K23" i="151"/>
  <c r="J23" i="150"/>
  <c r="I18" i="158" l="1"/>
  <c r="M18" i="156"/>
  <c r="M23" i="153"/>
  <c r="N21" i="153"/>
  <c r="M22" i="153"/>
  <c r="L22" i="151"/>
  <c r="L24" i="151" s="1"/>
  <c r="L25" i="151" s="1"/>
  <c r="K22" i="150"/>
  <c r="K24" i="150" s="1"/>
  <c r="K25" i="150" s="1"/>
  <c r="I21" i="158" l="1"/>
  <c r="I20" i="158"/>
  <c r="M20" i="156"/>
  <c r="N18" i="156"/>
  <c r="M19" i="156"/>
  <c r="H17" i="154"/>
  <c r="M24" i="153"/>
  <c r="N24" i="153" s="1"/>
  <c r="N23" i="153"/>
  <c r="L23" i="151"/>
  <c r="K23" i="150"/>
  <c r="M21" i="156" l="1"/>
  <c r="N21" i="156" s="1"/>
  <c r="N20" i="156"/>
  <c r="H20" i="154"/>
  <c r="H19" i="154"/>
  <c r="M22" i="151"/>
  <c r="L22" i="150"/>
  <c r="L24" i="150" s="1"/>
  <c r="L25" i="150" s="1"/>
  <c r="M24" i="151" l="1"/>
  <c r="N22" i="151"/>
  <c r="M23" i="151"/>
  <c r="L23" i="150"/>
  <c r="M25" i="151" l="1"/>
  <c r="N25" i="151" s="1"/>
  <c r="N24" i="151"/>
  <c r="M22" i="150"/>
  <c r="M24" i="150" l="1"/>
  <c r="N22" i="150"/>
  <c r="M23" i="150"/>
  <c r="M25" i="150" l="1"/>
  <c r="N25" i="150" s="1"/>
  <c r="N24" i="150"/>
  <c r="M39" i="128" l="1"/>
  <c r="L39" i="128"/>
  <c r="K39" i="128"/>
  <c r="J39" i="128"/>
  <c r="I39" i="128"/>
  <c r="H39" i="128"/>
  <c r="G39" i="128"/>
  <c r="F39" i="128"/>
  <c r="E39" i="128"/>
  <c r="D39" i="128"/>
  <c r="C39" i="128"/>
  <c r="B39" i="128"/>
  <c r="I39" i="127"/>
  <c r="H39" i="127"/>
  <c r="G39" i="127"/>
  <c r="F39" i="127"/>
  <c r="E39" i="127"/>
  <c r="D39" i="127"/>
  <c r="C39" i="127"/>
  <c r="B39" i="127"/>
  <c r="M26" i="107" l="1"/>
  <c r="L26" i="107"/>
  <c r="K26" i="107"/>
  <c r="J26" i="107"/>
  <c r="I26" i="107"/>
  <c r="H26" i="107"/>
  <c r="G26" i="107"/>
  <c r="F26" i="107"/>
  <c r="E26" i="107"/>
  <c r="B26" i="107"/>
  <c r="N16" i="78" l="1"/>
  <c r="J18" i="145" l="1"/>
  <c r="B29" i="145"/>
  <c r="C29" i="145" s="1"/>
  <c r="M24" i="145"/>
  <c r="L24" i="145"/>
  <c r="K24" i="145"/>
  <c r="J24" i="145"/>
  <c r="I24" i="145"/>
  <c r="H24" i="145"/>
  <c r="G24" i="145"/>
  <c r="F24" i="145"/>
  <c r="E24" i="145"/>
  <c r="D24" i="145"/>
  <c r="C24" i="145"/>
  <c r="B24" i="145"/>
  <c r="B25" i="145" s="1"/>
  <c r="M17" i="145"/>
  <c r="L17" i="145"/>
  <c r="K17" i="145"/>
  <c r="J17" i="145"/>
  <c r="I17" i="145"/>
  <c r="H17" i="145"/>
  <c r="G17" i="145"/>
  <c r="F17" i="145"/>
  <c r="E17" i="145"/>
  <c r="D17" i="145"/>
  <c r="C17" i="145"/>
  <c r="B17" i="145"/>
  <c r="N16" i="145"/>
  <c r="N15" i="145"/>
  <c r="N14" i="145"/>
  <c r="B12" i="145"/>
  <c r="C12" i="145" s="1"/>
  <c r="D12" i="145" s="1"/>
  <c r="E12" i="145" s="1"/>
  <c r="F12" i="145" s="1"/>
  <c r="G12" i="145" s="1"/>
  <c r="H12" i="145" s="1"/>
  <c r="I12" i="145" s="1"/>
  <c r="J12" i="145" s="1"/>
  <c r="K12" i="145" s="1"/>
  <c r="L12" i="145" s="1"/>
  <c r="M12" i="145" s="1"/>
  <c r="N11" i="145"/>
  <c r="M6" i="145"/>
  <c r="M26" i="145" s="1"/>
  <c r="L6" i="145"/>
  <c r="L26" i="145" s="1"/>
  <c r="K6" i="145"/>
  <c r="K26" i="145" s="1"/>
  <c r="J6" i="145"/>
  <c r="J26" i="145" s="1"/>
  <c r="I6" i="145"/>
  <c r="I26" i="145" s="1"/>
  <c r="H6" i="145"/>
  <c r="H26" i="145" s="1"/>
  <c r="G6" i="145"/>
  <c r="G26" i="145" s="1"/>
  <c r="F6" i="145"/>
  <c r="F26" i="145" s="1"/>
  <c r="E6" i="145"/>
  <c r="E26" i="145" s="1"/>
  <c r="D6" i="145"/>
  <c r="D26" i="145" s="1"/>
  <c r="C6" i="145"/>
  <c r="C26" i="145" s="1"/>
  <c r="B6" i="145"/>
  <c r="B26" i="145" s="1"/>
  <c r="M6" i="104"/>
  <c r="L6" i="104"/>
  <c r="K6" i="104"/>
  <c r="J6" i="104"/>
  <c r="I6" i="104"/>
  <c r="H6" i="104"/>
  <c r="G6" i="104"/>
  <c r="F6" i="104"/>
  <c r="E6" i="104"/>
  <c r="D6" i="104"/>
  <c r="C6" i="104"/>
  <c r="B6" i="104"/>
  <c r="M6" i="82"/>
  <c r="L6" i="82"/>
  <c r="K6" i="82"/>
  <c r="J6" i="82"/>
  <c r="I6" i="82"/>
  <c r="H6" i="82"/>
  <c r="G6" i="82"/>
  <c r="F6" i="82"/>
  <c r="E6" i="82"/>
  <c r="D6" i="82"/>
  <c r="C6" i="82"/>
  <c r="B4" i="82"/>
  <c r="B6" i="82" s="1"/>
  <c r="D29" i="145" l="1"/>
  <c r="G18" i="145"/>
  <c r="I18" i="145"/>
  <c r="C18" i="145"/>
  <c r="K18" i="145"/>
  <c r="E18" i="145"/>
  <c r="N17" i="145"/>
  <c r="B19" i="145"/>
  <c r="C25" i="145"/>
  <c r="N26" i="145"/>
  <c r="B27" i="145"/>
  <c r="D18" i="145"/>
  <c r="H18" i="145"/>
  <c r="N24" i="145"/>
  <c r="F18" i="145"/>
  <c r="E29" i="145" l="1"/>
  <c r="B30" i="145"/>
  <c r="B31" i="145" s="1"/>
  <c r="D25" i="145"/>
  <c r="B21" i="145"/>
  <c r="B20" i="145"/>
  <c r="C27" i="145"/>
  <c r="C30" i="145" s="1"/>
  <c r="F29" i="145" l="1"/>
  <c r="B22" i="145"/>
  <c r="C31" i="145"/>
  <c r="D27" i="145"/>
  <c r="D30" i="145" s="1"/>
  <c r="E25" i="145"/>
  <c r="C19" i="145"/>
  <c r="Q26" i="139"/>
  <c r="C26" i="139"/>
  <c r="B30" i="140"/>
  <c r="L31" i="140"/>
  <c r="L32" i="140" s="1"/>
  <c r="K28" i="140"/>
  <c r="L26" i="140"/>
  <c r="J24" i="140"/>
  <c r="J28" i="140" s="1"/>
  <c r="I24" i="140"/>
  <c r="I28" i="140" s="1"/>
  <c r="H24" i="140"/>
  <c r="H28" i="140" s="1"/>
  <c r="G24" i="140"/>
  <c r="G28" i="140" s="1"/>
  <c r="F24" i="140"/>
  <c r="F28" i="140" s="1"/>
  <c r="E24" i="140"/>
  <c r="E28" i="140" s="1"/>
  <c r="D24" i="140"/>
  <c r="D28" i="140" s="1"/>
  <c r="C24" i="140"/>
  <c r="C28" i="140" s="1"/>
  <c r="B24" i="140"/>
  <c r="B28" i="140" s="1"/>
  <c r="B15" i="140"/>
  <c r="G15" i="140" s="1"/>
  <c r="L14" i="140"/>
  <c r="K14" i="140"/>
  <c r="K22" i="140" s="1"/>
  <c r="J14" i="140"/>
  <c r="I14" i="140"/>
  <c r="H14" i="140"/>
  <c r="G14" i="140"/>
  <c r="F14" i="140"/>
  <c r="E14" i="140"/>
  <c r="D14" i="140"/>
  <c r="C14" i="140"/>
  <c r="B14" i="140"/>
  <c r="M13" i="140"/>
  <c r="M12" i="140"/>
  <c r="M11" i="140"/>
  <c r="B9" i="140"/>
  <c r="C9" i="140" s="1"/>
  <c r="D9" i="140" s="1"/>
  <c r="E9" i="140" s="1"/>
  <c r="F9" i="140" s="1"/>
  <c r="G9" i="140" s="1"/>
  <c r="H9" i="140" s="1"/>
  <c r="I9" i="140" s="1"/>
  <c r="J9" i="140" s="1"/>
  <c r="K9" i="140" s="1"/>
  <c r="L9" i="140" s="1"/>
  <c r="M8" i="140"/>
  <c r="M26" i="140" l="1"/>
  <c r="L27" i="140"/>
  <c r="L19" i="140" s="1"/>
  <c r="L20" i="140" s="1"/>
  <c r="L21" i="140"/>
  <c r="L28" i="140"/>
  <c r="M28" i="140" s="1"/>
  <c r="B25" i="140"/>
  <c r="C25" i="140" s="1"/>
  <c r="D25" i="140" s="1"/>
  <c r="G29" i="145"/>
  <c r="M31" i="140"/>
  <c r="M14" i="140"/>
  <c r="B33" i="140"/>
  <c r="B34" i="140" s="1"/>
  <c r="C21" i="145"/>
  <c r="D31" i="145"/>
  <c r="E27" i="145"/>
  <c r="E30" i="145" s="1"/>
  <c r="C20" i="145"/>
  <c r="F25" i="145"/>
  <c r="M24" i="140"/>
  <c r="C30" i="140"/>
  <c r="C33" i="140" s="1"/>
  <c r="C34" i="140" s="1"/>
  <c r="D15" i="140"/>
  <c r="H15" i="140"/>
  <c r="I15" i="140"/>
  <c r="E15" i="140"/>
  <c r="M29" i="140"/>
  <c r="F15" i="140"/>
  <c r="J15" i="140"/>
  <c r="C15" i="140"/>
  <c r="R17" i="120"/>
  <c r="R12" i="120"/>
  <c r="N17" i="120"/>
  <c r="M17" i="120"/>
  <c r="L17" i="120"/>
  <c r="K17" i="120"/>
  <c r="J17" i="120"/>
  <c r="I17" i="120"/>
  <c r="H17" i="120"/>
  <c r="G17" i="120"/>
  <c r="F17" i="120"/>
  <c r="E17" i="120"/>
  <c r="D17" i="120"/>
  <c r="C17" i="120"/>
  <c r="Q27" i="139"/>
  <c r="C27" i="139"/>
  <c r="D27" i="139" s="1"/>
  <c r="E27" i="139" s="1"/>
  <c r="F27" i="139" s="1"/>
  <c r="G27" i="139" s="1"/>
  <c r="H27" i="139" s="1"/>
  <c r="I27" i="139" s="1"/>
  <c r="J27" i="139" s="1"/>
  <c r="K27" i="139" s="1"/>
  <c r="L27" i="139" s="1"/>
  <c r="M27" i="139" s="1"/>
  <c r="N26" i="139"/>
  <c r="Q25" i="139"/>
  <c r="Q21" i="139"/>
  <c r="Q15" i="139"/>
  <c r="I15" i="139"/>
  <c r="J15" i="139" s="1"/>
  <c r="K15" i="139" s="1"/>
  <c r="L15" i="139" s="1"/>
  <c r="M15" i="139" s="1"/>
  <c r="C15" i="139"/>
  <c r="B15" i="139"/>
  <c r="Q14" i="139"/>
  <c r="N12" i="139"/>
  <c r="M11" i="139"/>
  <c r="M24" i="139" s="1"/>
  <c r="L11" i="139"/>
  <c r="K11" i="139"/>
  <c r="K24" i="139" s="1"/>
  <c r="J11" i="139"/>
  <c r="I11" i="139"/>
  <c r="H11" i="139"/>
  <c r="G11" i="139"/>
  <c r="G24" i="139" s="1"/>
  <c r="F11" i="139"/>
  <c r="E11" i="139"/>
  <c r="D11" i="139"/>
  <c r="C11" i="139"/>
  <c r="C24" i="139" s="1"/>
  <c r="B11" i="139"/>
  <c r="B24" i="139" s="1"/>
  <c r="Q9" i="139"/>
  <c r="B9" i="139"/>
  <c r="C9" i="139" s="1"/>
  <c r="D9" i="139" s="1"/>
  <c r="E9" i="139" s="1"/>
  <c r="F9" i="139" s="1"/>
  <c r="G9" i="139" s="1"/>
  <c r="H9" i="139" s="1"/>
  <c r="I9" i="139" s="1"/>
  <c r="J9" i="139" s="1"/>
  <c r="K9" i="139" s="1"/>
  <c r="L9" i="139" s="1"/>
  <c r="M9" i="139" s="1"/>
  <c r="N8" i="139"/>
  <c r="M25" i="138"/>
  <c r="M29" i="138" s="1"/>
  <c r="K25" i="138"/>
  <c r="K29" i="138" s="1"/>
  <c r="M26" i="138" s="1"/>
  <c r="C17" i="138"/>
  <c r="H17" i="138" s="1"/>
  <c r="D33" i="138"/>
  <c r="E33" i="138" s="1"/>
  <c r="F33" i="138" s="1"/>
  <c r="G33" i="138" s="1"/>
  <c r="H33" i="138" s="1"/>
  <c r="I33" i="138" s="1"/>
  <c r="J33" i="138" s="1"/>
  <c r="K33" i="138" s="1"/>
  <c r="L33" i="138" s="1"/>
  <c r="C33" i="138"/>
  <c r="N32" i="138"/>
  <c r="C31" i="138"/>
  <c r="L29" i="138"/>
  <c r="J25" i="138"/>
  <c r="J29" i="138" s="1"/>
  <c r="I25" i="138"/>
  <c r="I29" i="138" s="1"/>
  <c r="H25" i="138"/>
  <c r="H29" i="138" s="1"/>
  <c r="G25" i="138"/>
  <c r="G29" i="138" s="1"/>
  <c r="F25" i="138"/>
  <c r="F29" i="138" s="1"/>
  <c r="E25" i="138"/>
  <c r="E29" i="138" s="1"/>
  <c r="D25" i="138"/>
  <c r="D29" i="138" s="1"/>
  <c r="C25" i="138"/>
  <c r="C29" i="138" s="1"/>
  <c r="M16" i="138"/>
  <c r="L16" i="138"/>
  <c r="L23" i="138" s="1"/>
  <c r="K16" i="138"/>
  <c r="J16" i="138"/>
  <c r="I16" i="138"/>
  <c r="H16" i="138"/>
  <c r="G16" i="138"/>
  <c r="F16" i="138"/>
  <c r="E16" i="138"/>
  <c r="D16" i="138"/>
  <c r="C16" i="138"/>
  <c r="N15" i="138"/>
  <c r="N14" i="138"/>
  <c r="N13" i="138"/>
  <c r="C11" i="138"/>
  <c r="D11" i="138" s="1"/>
  <c r="E11" i="138" s="1"/>
  <c r="F11" i="138" s="1"/>
  <c r="G11" i="138" s="1"/>
  <c r="H11" i="138" s="1"/>
  <c r="I11" i="138" s="1"/>
  <c r="J11" i="138" s="1"/>
  <c r="K11" i="138" s="1"/>
  <c r="L11" i="138" s="1"/>
  <c r="M11" i="138" s="1"/>
  <c r="N10" i="138"/>
  <c r="E21" i="139" l="1"/>
  <c r="E23" i="139" s="1"/>
  <c r="E24" i="139"/>
  <c r="I21" i="139"/>
  <c r="I23" i="139" s="1"/>
  <c r="I24" i="139"/>
  <c r="F21" i="139"/>
  <c r="F23" i="139" s="1"/>
  <c r="F24" i="139"/>
  <c r="J21" i="139"/>
  <c r="J23" i="139" s="1"/>
  <c r="J24" i="139"/>
  <c r="D21" i="139"/>
  <c r="D23" i="139" s="1"/>
  <c r="D24" i="139"/>
  <c r="H21" i="139"/>
  <c r="H23" i="139" s="1"/>
  <c r="H24" i="139"/>
  <c r="L21" i="139"/>
  <c r="L23" i="139" s="1"/>
  <c r="L24" i="139"/>
  <c r="M19" i="140"/>
  <c r="B16" i="140"/>
  <c r="B21" i="140" s="1"/>
  <c r="M33" i="138"/>
  <c r="H29" i="145"/>
  <c r="K14" i="139"/>
  <c r="C34" i="138"/>
  <c r="C35" i="138" s="1"/>
  <c r="J17" i="138"/>
  <c r="G17" i="138"/>
  <c r="K17" i="138"/>
  <c r="G25" i="145"/>
  <c r="E31" i="145"/>
  <c r="F27" i="145"/>
  <c r="F30" i="145" s="1"/>
  <c r="D19" i="145"/>
  <c r="C22" i="145"/>
  <c r="Q22" i="139"/>
  <c r="Q16" i="139" s="1"/>
  <c r="Q17" i="139" s="1"/>
  <c r="C14" i="139"/>
  <c r="F14" i="139"/>
  <c r="N11" i="139"/>
  <c r="G14" i="139"/>
  <c r="Q23" i="139"/>
  <c r="B14" i="139"/>
  <c r="J14" i="139"/>
  <c r="E25" i="140"/>
  <c r="D30" i="140"/>
  <c r="E14" i="139"/>
  <c r="I14" i="139"/>
  <c r="M14" i="139"/>
  <c r="M21" i="139"/>
  <c r="M23" i="139" s="1"/>
  <c r="B21" i="139"/>
  <c r="D14" i="139"/>
  <c r="H14" i="139"/>
  <c r="L14" i="139"/>
  <c r="C21" i="139"/>
  <c r="C23" i="139" s="1"/>
  <c r="G21" i="139"/>
  <c r="G23" i="139" s="1"/>
  <c r="K21" i="139"/>
  <c r="K23" i="139" s="1"/>
  <c r="D17" i="138"/>
  <c r="F17" i="138"/>
  <c r="N16" i="138"/>
  <c r="D31" i="138"/>
  <c r="D34" i="138" s="1"/>
  <c r="D35" i="138" s="1"/>
  <c r="N29" i="138"/>
  <c r="N30" i="138"/>
  <c r="E17" i="138"/>
  <c r="I17" i="138"/>
  <c r="N25" i="138"/>
  <c r="C28" i="138"/>
  <c r="B17" i="140" l="1"/>
  <c r="I29" i="145"/>
  <c r="H25" i="145"/>
  <c r="F31" i="145"/>
  <c r="G27" i="145"/>
  <c r="G30" i="145" s="1"/>
  <c r="D21" i="145"/>
  <c r="D20" i="145"/>
  <c r="Q18" i="139"/>
  <c r="Q19" i="139" s="1"/>
  <c r="C16" i="140"/>
  <c r="C21" i="140" s="1"/>
  <c r="D33" i="140"/>
  <c r="D34" i="140" s="1"/>
  <c r="E30" i="140"/>
  <c r="F25" i="140"/>
  <c r="B22" i="140"/>
  <c r="N14" i="139"/>
  <c r="B22" i="139"/>
  <c r="N21" i="139"/>
  <c r="B23" i="139"/>
  <c r="N23" i="139" s="1"/>
  <c r="B25" i="139"/>
  <c r="N24" i="139"/>
  <c r="E31" i="138"/>
  <c r="E34" i="138" s="1"/>
  <c r="E35" i="138" s="1"/>
  <c r="D28" i="138"/>
  <c r="C18" i="138"/>
  <c r="F31" i="138" l="1"/>
  <c r="G31" i="138" s="1"/>
  <c r="G34" i="138" s="1"/>
  <c r="G35" i="138" s="1"/>
  <c r="J29" i="145"/>
  <c r="D22" i="145"/>
  <c r="I25" i="145"/>
  <c r="E19" i="145"/>
  <c r="G31" i="145"/>
  <c r="H27" i="145"/>
  <c r="H30" i="145" s="1"/>
  <c r="E33" i="140"/>
  <c r="E34" i="140" s="1"/>
  <c r="F30" i="140"/>
  <c r="G25" i="140"/>
  <c r="C17" i="140"/>
  <c r="B16" i="139"/>
  <c r="C22" i="139"/>
  <c r="B28" i="139"/>
  <c r="B29" i="139" s="1"/>
  <c r="C25" i="139"/>
  <c r="C28" i="139" s="1"/>
  <c r="C22" i="138"/>
  <c r="C21" i="138"/>
  <c r="D18" i="138" s="1"/>
  <c r="D22" i="138" s="1"/>
  <c r="D23" i="138" s="1"/>
  <c r="E28" i="138"/>
  <c r="H31" i="138" l="1"/>
  <c r="F34" i="138"/>
  <c r="F35" i="138" s="1"/>
  <c r="K29" i="145"/>
  <c r="J25" i="145"/>
  <c r="H31" i="145"/>
  <c r="I27" i="145"/>
  <c r="I30" i="145" s="1"/>
  <c r="E21" i="145"/>
  <c r="E20" i="145"/>
  <c r="H25" i="140"/>
  <c r="D16" i="140"/>
  <c r="D21" i="140" s="1"/>
  <c r="F33" i="140"/>
  <c r="F34" i="140" s="1"/>
  <c r="G30" i="140"/>
  <c r="C22" i="140"/>
  <c r="D22" i="139"/>
  <c r="C29" i="139"/>
  <c r="D25" i="139"/>
  <c r="B18" i="139"/>
  <c r="B17" i="139"/>
  <c r="D21" i="138"/>
  <c r="E18" i="138" s="1"/>
  <c r="F28" i="138"/>
  <c r="H34" i="138"/>
  <c r="H35" i="138" s="1"/>
  <c r="I31" i="138"/>
  <c r="C23" i="138"/>
  <c r="D17" i="140" l="1"/>
  <c r="E16" i="140" s="1"/>
  <c r="E21" i="140" s="1"/>
  <c r="L29" i="145"/>
  <c r="M29" i="145" s="1"/>
  <c r="I31" i="145"/>
  <c r="J27" i="145"/>
  <c r="J30" i="145" s="1"/>
  <c r="F19" i="145"/>
  <c r="E22" i="145"/>
  <c r="K25" i="145"/>
  <c r="G33" i="140"/>
  <c r="G34" i="140" s="1"/>
  <c r="H30" i="140"/>
  <c r="I25" i="140"/>
  <c r="D28" i="139"/>
  <c r="D29" i="139" s="1"/>
  <c r="E25" i="139"/>
  <c r="B19" i="139"/>
  <c r="E22" i="139"/>
  <c r="C16" i="139"/>
  <c r="E22" i="138"/>
  <c r="I34" i="138"/>
  <c r="I35" i="138" s="1"/>
  <c r="J31" i="138"/>
  <c r="G28" i="138"/>
  <c r="E21" i="138"/>
  <c r="E22" i="140" l="1"/>
  <c r="F21" i="145"/>
  <c r="F20" i="145"/>
  <c r="J31" i="145"/>
  <c r="K27" i="145"/>
  <c r="K30" i="145" s="1"/>
  <c r="L25" i="145"/>
  <c r="D22" i="140"/>
  <c r="J25" i="140"/>
  <c r="H33" i="140"/>
  <c r="H34" i="140" s="1"/>
  <c r="I30" i="140"/>
  <c r="E17" i="140"/>
  <c r="F22" i="139"/>
  <c r="E28" i="139"/>
  <c r="E29" i="139" s="1"/>
  <c r="F25" i="139"/>
  <c r="C18" i="139"/>
  <c r="C17" i="139"/>
  <c r="F18" i="138"/>
  <c r="H28" i="138"/>
  <c r="J34" i="138"/>
  <c r="J35" i="138" s="1"/>
  <c r="K31" i="138"/>
  <c r="E23" i="138"/>
  <c r="M25" i="145" l="1"/>
  <c r="G19" i="145"/>
  <c r="G21" i="145" s="1"/>
  <c r="G22" i="145" s="1"/>
  <c r="K31" i="145"/>
  <c r="L27" i="145"/>
  <c r="L30" i="145" s="1"/>
  <c r="F22" i="145"/>
  <c r="K25" i="140"/>
  <c r="L25" i="140" s="1"/>
  <c r="F16" i="140"/>
  <c r="F21" i="140" s="1"/>
  <c r="I33" i="140"/>
  <c r="I34" i="140" s="1"/>
  <c r="J30" i="140"/>
  <c r="D16" i="139"/>
  <c r="C19" i="139"/>
  <c r="G22" i="139"/>
  <c r="F28" i="139"/>
  <c r="F29" i="139" s="1"/>
  <c r="G25" i="139"/>
  <c r="L31" i="138"/>
  <c r="M31" i="138" s="1"/>
  <c r="K34" i="138"/>
  <c r="K35" i="138" s="1"/>
  <c r="M36" i="138" s="1"/>
  <c r="F22" i="138"/>
  <c r="I28" i="138"/>
  <c r="F21" i="138"/>
  <c r="M34" i="138" l="1"/>
  <c r="M35" i="138" s="1"/>
  <c r="M37" i="138" s="1"/>
  <c r="G20" i="145"/>
  <c r="L31" i="145"/>
  <c r="M27" i="145"/>
  <c r="F17" i="140"/>
  <c r="J33" i="140"/>
  <c r="J34" i="140" s="1"/>
  <c r="K30" i="140"/>
  <c r="L30" i="140" s="1"/>
  <c r="L33" i="140" s="1"/>
  <c r="D18" i="139"/>
  <c r="G28" i="139"/>
  <c r="G29" i="139" s="1"/>
  <c r="H25" i="139"/>
  <c r="H22" i="139"/>
  <c r="D17" i="139"/>
  <c r="G18" i="138"/>
  <c r="J28" i="138"/>
  <c r="F23" i="138"/>
  <c r="M30" i="145" l="1"/>
  <c r="M31" i="145" s="1"/>
  <c r="H19" i="145"/>
  <c r="H21" i="145" s="1"/>
  <c r="H22" i="145" s="1"/>
  <c r="G16" i="140"/>
  <c r="G21" i="140" s="1"/>
  <c r="L34" i="140"/>
  <c r="F22" i="140"/>
  <c r="I22" i="139"/>
  <c r="D19" i="139"/>
  <c r="E16" i="139"/>
  <c r="H28" i="139"/>
  <c r="H29" i="139" s="1"/>
  <c r="I25" i="139"/>
  <c r="K28" i="138"/>
  <c r="G22" i="138"/>
  <c r="G21" i="138"/>
  <c r="H20" i="145" l="1"/>
  <c r="G17" i="140"/>
  <c r="E18" i="139"/>
  <c r="I28" i="139"/>
  <c r="I29" i="139" s="1"/>
  <c r="J25" i="139"/>
  <c r="E17" i="139"/>
  <c r="J22" i="139"/>
  <c r="L28" i="138"/>
  <c r="M28" i="138" s="1"/>
  <c r="G23" i="138"/>
  <c r="H18" i="138"/>
  <c r="H22" i="138" s="1"/>
  <c r="H23" i="138" s="1"/>
  <c r="I19" i="145" l="1"/>
  <c r="I21" i="145" s="1"/>
  <c r="I22" i="145" s="1"/>
  <c r="H16" i="140"/>
  <c r="H21" i="140" s="1"/>
  <c r="G22" i="140"/>
  <c r="J28" i="139"/>
  <c r="J29" i="139" s="1"/>
  <c r="K25" i="139"/>
  <c r="K22" i="139"/>
  <c r="F16" i="139"/>
  <c r="E19" i="139"/>
  <c r="H21" i="138"/>
  <c r="H22" i="140" l="1"/>
  <c r="I20" i="145"/>
  <c r="H17" i="140"/>
  <c r="L22" i="139"/>
  <c r="F18" i="139"/>
  <c r="K28" i="139"/>
  <c r="K29" i="139" s="1"/>
  <c r="L25" i="139"/>
  <c r="F17" i="139"/>
  <c r="I18" i="138"/>
  <c r="I22" i="138" s="1"/>
  <c r="I23" i="138" s="1"/>
  <c r="J19" i="145" l="1"/>
  <c r="J21" i="145" s="1"/>
  <c r="J22" i="145" s="1"/>
  <c r="I16" i="140"/>
  <c r="I21" i="140" s="1"/>
  <c r="G16" i="139"/>
  <c r="G18" i="139" s="1"/>
  <c r="G19" i="139" s="1"/>
  <c r="F19" i="139"/>
  <c r="L28" i="139"/>
  <c r="L29" i="139" s="1"/>
  <c r="M25" i="139"/>
  <c r="Q28" i="139" s="1"/>
  <c r="M22" i="139"/>
  <c r="I21" i="138"/>
  <c r="I22" i="140" l="1"/>
  <c r="I17" i="140"/>
  <c r="J16" i="140" s="1"/>
  <c r="J21" i="140" s="1"/>
  <c r="J18" i="138"/>
  <c r="J21" i="138" s="1"/>
  <c r="M20" i="138" s="1"/>
  <c r="J20" i="145"/>
  <c r="Q29" i="139"/>
  <c r="M28" i="139"/>
  <c r="M29" i="139" s="1"/>
  <c r="G17" i="139"/>
  <c r="J22" i="140" l="1"/>
  <c r="J22" i="138"/>
  <c r="K18" i="138"/>
  <c r="M19" i="138" s="1"/>
  <c r="M22" i="138" s="1"/>
  <c r="K19" i="145"/>
  <c r="K21" i="145" s="1"/>
  <c r="K22" i="145" s="1"/>
  <c r="J17" i="140"/>
  <c r="H16" i="139"/>
  <c r="H18" i="139" s="1"/>
  <c r="H19" i="139" s="1"/>
  <c r="J23" i="138"/>
  <c r="K17" i="140" l="1"/>
  <c r="K22" i="138"/>
  <c r="K21" i="138"/>
  <c r="L21" i="138" s="1"/>
  <c r="K20" i="145"/>
  <c r="H17" i="139"/>
  <c r="M21" i="140" l="1"/>
  <c r="K23" i="138"/>
  <c r="L19" i="145"/>
  <c r="L21" i="145" s="1"/>
  <c r="L22" i="145" s="1"/>
  <c r="M16" i="140"/>
  <c r="I16" i="139"/>
  <c r="I18" i="139" s="1"/>
  <c r="I19" i="139" s="1"/>
  <c r="N18" i="138" l="1"/>
  <c r="L20" i="145"/>
  <c r="M19" i="145" s="1"/>
  <c r="L22" i="140"/>
  <c r="M22" i="140" s="1"/>
  <c r="I17" i="139"/>
  <c r="M23" i="138" l="1"/>
  <c r="N23" i="138" s="1"/>
  <c r="N22" i="138"/>
  <c r="M21" i="145"/>
  <c r="N19" i="145"/>
  <c r="M20" i="145"/>
  <c r="J16" i="139"/>
  <c r="J18" i="139" s="1"/>
  <c r="J19" i="139" s="1"/>
  <c r="M22" i="145" l="1"/>
  <c r="N22" i="145" s="1"/>
  <c r="N21" i="145"/>
  <c r="J17" i="139"/>
  <c r="K16" i="139" l="1"/>
  <c r="K18" i="139" s="1"/>
  <c r="K19" i="139" s="1"/>
  <c r="K17" i="139" l="1"/>
  <c r="L16" i="139" l="1"/>
  <c r="L18" i="139" s="1"/>
  <c r="L19" i="139" s="1"/>
  <c r="L17" i="139" l="1"/>
  <c r="M16" i="139" l="1"/>
  <c r="M18" i="139" l="1"/>
  <c r="N16" i="139"/>
  <c r="M17" i="139"/>
  <c r="M19" i="139" l="1"/>
  <c r="N19" i="139" s="1"/>
  <c r="N18" i="139"/>
  <c r="M26" i="128" l="1"/>
  <c r="L26" i="128"/>
  <c r="M22" i="128"/>
  <c r="J22" i="128"/>
  <c r="K22" i="128" s="1"/>
  <c r="L22" i="128" s="1"/>
  <c r="J40" i="128"/>
  <c r="F44" i="128"/>
  <c r="B44" i="128"/>
  <c r="G22" i="127"/>
  <c r="H22" i="127" s="1"/>
  <c r="I22" i="127" s="1"/>
  <c r="C18" i="127"/>
  <c r="E18" i="127" s="1"/>
  <c r="B18" i="127"/>
  <c r="I44" i="128"/>
  <c r="H44" i="128"/>
  <c r="G44" i="128"/>
  <c r="E44" i="128"/>
  <c r="D44" i="128"/>
  <c r="C41" i="128"/>
  <c r="C44" i="128" s="1"/>
  <c r="M36" i="128"/>
  <c r="M38" i="128" s="1"/>
  <c r="L36" i="128"/>
  <c r="L38" i="128" s="1"/>
  <c r="K34" i="128"/>
  <c r="K38" i="128" s="1"/>
  <c r="J34" i="128"/>
  <c r="J38" i="128" s="1"/>
  <c r="I34" i="128"/>
  <c r="I38" i="128" s="1"/>
  <c r="H34" i="128"/>
  <c r="G34" i="128"/>
  <c r="G35" i="128" s="1"/>
  <c r="F32" i="128"/>
  <c r="F38" i="128" s="1"/>
  <c r="E32" i="128"/>
  <c r="E38" i="128" s="1"/>
  <c r="D32" i="128"/>
  <c r="D38" i="128" s="1"/>
  <c r="C32" i="128"/>
  <c r="B32" i="128"/>
  <c r="B38" i="128" s="1"/>
  <c r="G22" i="128"/>
  <c r="G23" i="128" s="1"/>
  <c r="G29" i="128" s="1"/>
  <c r="G21" i="128"/>
  <c r="H21" i="128" s="1"/>
  <c r="I21" i="128" s="1"/>
  <c r="J21" i="128" s="1"/>
  <c r="K21" i="128" s="1"/>
  <c r="L21" i="128" s="1"/>
  <c r="M21" i="128" s="1"/>
  <c r="N20" i="128"/>
  <c r="C18" i="128"/>
  <c r="C19" i="128" s="1"/>
  <c r="C29" i="128" s="1"/>
  <c r="B18" i="128"/>
  <c r="M17" i="128"/>
  <c r="L17" i="128"/>
  <c r="K17" i="128"/>
  <c r="J17" i="128"/>
  <c r="I17" i="128"/>
  <c r="H17" i="128"/>
  <c r="G17" i="128"/>
  <c r="F17" i="128"/>
  <c r="E17" i="128"/>
  <c r="D17" i="128"/>
  <c r="C17" i="128"/>
  <c r="B17" i="128"/>
  <c r="N16" i="128"/>
  <c r="N15" i="128"/>
  <c r="N14" i="128"/>
  <c r="N13" i="128"/>
  <c r="J10" i="128"/>
  <c r="K10" i="128" s="1"/>
  <c r="L10" i="128" s="1"/>
  <c r="M10" i="128" s="1"/>
  <c r="B10" i="128"/>
  <c r="B43" i="128" s="1"/>
  <c r="N9" i="128"/>
  <c r="C41" i="127"/>
  <c r="C42" i="127" s="1"/>
  <c r="M36" i="127"/>
  <c r="M38" i="127" s="1"/>
  <c r="L36" i="127"/>
  <c r="L37" i="127" s="1"/>
  <c r="K34" i="127"/>
  <c r="K38" i="127" s="1"/>
  <c r="J34" i="127"/>
  <c r="J38" i="127" s="1"/>
  <c r="I34" i="127"/>
  <c r="I38" i="127" s="1"/>
  <c r="H34" i="127"/>
  <c r="H38" i="127" s="1"/>
  <c r="G34" i="127"/>
  <c r="G38" i="127" s="1"/>
  <c r="F32" i="127"/>
  <c r="F38" i="127" s="1"/>
  <c r="E32" i="127"/>
  <c r="E38" i="127" s="1"/>
  <c r="D32" i="127"/>
  <c r="D38" i="127" s="1"/>
  <c r="C32" i="127"/>
  <c r="C38" i="127" s="1"/>
  <c r="B32" i="127"/>
  <c r="B38" i="127" s="1"/>
  <c r="M26" i="127"/>
  <c r="L26" i="127"/>
  <c r="L27" i="127" s="1"/>
  <c r="N24" i="127"/>
  <c r="J22" i="127"/>
  <c r="J23" i="127" s="1"/>
  <c r="J29" i="127" s="1"/>
  <c r="I18" i="127"/>
  <c r="M17" i="127"/>
  <c r="L17" i="127"/>
  <c r="K17" i="127"/>
  <c r="J17" i="127"/>
  <c r="I17" i="127"/>
  <c r="H17" i="127"/>
  <c r="G17" i="127"/>
  <c r="F17" i="127"/>
  <c r="E17" i="127"/>
  <c r="D17" i="127"/>
  <c r="C17" i="127"/>
  <c r="B17" i="127"/>
  <c r="N16" i="127"/>
  <c r="N15" i="127"/>
  <c r="N14" i="127"/>
  <c r="N13" i="127"/>
  <c r="B10" i="127"/>
  <c r="C10" i="127" s="1"/>
  <c r="D10" i="127" s="1"/>
  <c r="E10" i="127" s="1"/>
  <c r="F10" i="127" s="1"/>
  <c r="G10" i="127" s="1"/>
  <c r="H10" i="127" s="1"/>
  <c r="I10" i="127" s="1"/>
  <c r="J10" i="127" s="1"/>
  <c r="K10" i="127" s="1"/>
  <c r="L10" i="127" s="1"/>
  <c r="M10" i="127" s="1"/>
  <c r="N9" i="127"/>
  <c r="N34" i="128" l="1"/>
  <c r="N17" i="128"/>
  <c r="B19" i="128"/>
  <c r="B29" i="128" s="1"/>
  <c r="B30" i="128" s="1"/>
  <c r="N41" i="128"/>
  <c r="F18" i="127"/>
  <c r="G18" i="127"/>
  <c r="H18" i="127"/>
  <c r="D18" i="127"/>
  <c r="N36" i="128"/>
  <c r="N32" i="128"/>
  <c r="H35" i="128"/>
  <c r="I35" i="128" s="1"/>
  <c r="C38" i="128"/>
  <c r="C30" i="128"/>
  <c r="G30" i="128"/>
  <c r="G38" i="128"/>
  <c r="D18" i="128"/>
  <c r="D19" i="128" s="1"/>
  <c r="D29" i="128" s="1"/>
  <c r="D30" i="128" s="1"/>
  <c r="L38" i="127"/>
  <c r="N38" i="127" s="1"/>
  <c r="N41" i="127"/>
  <c r="B33" i="127"/>
  <c r="C33" i="127" s="1"/>
  <c r="D33" i="127" s="1"/>
  <c r="N17" i="127"/>
  <c r="J30" i="127"/>
  <c r="N36" i="127"/>
  <c r="M27" i="127"/>
  <c r="M29" i="127" s="1"/>
  <c r="M30" i="127" s="1"/>
  <c r="C10" i="128"/>
  <c r="E18" i="128"/>
  <c r="E19" i="128" s="1"/>
  <c r="E29" i="128" s="1"/>
  <c r="E30" i="128" s="1"/>
  <c r="H22" i="128"/>
  <c r="H23" i="128" s="1"/>
  <c r="H29" i="128" s="1"/>
  <c r="H30" i="128" s="1"/>
  <c r="J35" i="128"/>
  <c r="L37" i="128"/>
  <c r="L27" i="128" s="1"/>
  <c r="L28" i="128" s="1"/>
  <c r="H38" i="128"/>
  <c r="F18" i="128"/>
  <c r="F19" i="128" s="1"/>
  <c r="F29" i="128" s="1"/>
  <c r="F30" i="128" s="1"/>
  <c r="I22" i="128"/>
  <c r="I23" i="128" s="1"/>
  <c r="I29" i="128" s="1"/>
  <c r="I30" i="128" s="1"/>
  <c r="M37" i="128"/>
  <c r="B33" i="128"/>
  <c r="C33" i="128" s="1"/>
  <c r="D33" i="128" s="1"/>
  <c r="E33" i="128" s="1"/>
  <c r="F33" i="128" s="1"/>
  <c r="G33" i="128" s="1"/>
  <c r="H33" i="128" s="1"/>
  <c r="I33" i="128" s="1"/>
  <c r="J33" i="128" s="1"/>
  <c r="K33" i="128" s="1"/>
  <c r="L33" i="128" s="1"/>
  <c r="M33" i="128" s="1"/>
  <c r="J43" i="128"/>
  <c r="J44" i="128" s="1"/>
  <c r="K40" i="128"/>
  <c r="N39" i="128"/>
  <c r="L29" i="127"/>
  <c r="L30" i="127" s="1"/>
  <c r="D42" i="127"/>
  <c r="E42" i="127" s="1"/>
  <c r="F42" i="127" s="1"/>
  <c r="G42" i="127" s="1"/>
  <c r="H42" i="127" s="1"/>
  <c r="I42" i="127" s="1"/>
  <c r="K22" i="127"/>
  <c r="K23" i="127" s="1"/>
  <c r="K29" i="127" s="1"/>
  <c r="K30" i="127" s="1"/>
  <c r="N34" i="127"/>
  <c r="M37" i="127"/>
  <c r="G35" i="127"/>
  <c r="N32" i="127"/>
  <c r="N38" i="128" l="1"/>
  <c r="B19" i="127"/>
  <c r="B29" i="127" s="1"/>
  <c r="B30" i="127" s="1"/>
  <c r="N27" i="127"/>
  <c r="N19" i="128"/>
  <c r="M27" i="128"/>
  <c r="M28" i="128" s="1"/>
  <c r="K35" i="128"/>
  <c r="J23" i="128"/>
  <c r="C43" i="128"/>
  <c r="D10" i="128"/>
  <c r="K43" i="128"/>
  <c r="K44" i="128" s="1"/>
  <c r="L40" i="128"/>
  <c r="B40" i="127"/>
  <c r="N39" i="127"/>
  <c r="H35" i="127"/>
  <c r="G23" i="127"/>
  <c r="E33" i="127"/>
  <c r="B21" i="127" l="1"/>
  <c r="C19" i="127" s="1"/>
  <c r="C29" i="127" s="1"/>
  <c r="C30" i="127" s="1"/>
  <c r="N27" i="128"/>
  <c r="L35" i="128"/>
  <c r="M35" i="128" s="1"/>
  <c r="J25" i="128"/>
  <c r="K23" i="128" s="1"/>
  <c r="J29" i="128"/>
  <c r="J30" i="128" s="1"/>
  <c r="D43" i="128"/>
  <c r="E10" i="128"/>
  <c r="L43" i="128"/>
  <c r="L44" i="128" s="1"/>
  <c r="M40" i="128"/>
  <c r="M43" i="128" s="1"/>
  <c r="M44" i="128" s="1"/>
  <c r="I35" i="127"/>
  <c r="B43" i="127"/>
  <c r="B44" i="127" s="1"/>
  <c r="C40" i="127"/>
  <c r="F33" i="127"/>
  <c r="G25" i="127"/>
  <c r="H23" i="127" s="1"/>
  <c r="C21" i="127" l="1"/>
  <c r="D19" i="127" s="1"/>
  <c r="D21" i="127" s="1"/>
  <c r="E19" i="127" s="1"/>
  <c r="E29" i="127" s="1"/>
  <c r="E30" i="127" s="1"/>
  <c r="N23" i="128"/>
  <c r="K25" i="128"/>
  <c r="L24" i="128" s="1"/>
  <c r="K29" i="128"/>
  <c r="K30" i="128" s="1"/>
  <c r="E43" i="128"/>
  <c r="F10" i="128"/>
  <c r="H25" i="127"/>
  <c r="I23" i="127" s="1"/>
  <c r="I25" i="127" s="1"/>
  <c r="G33" i="127"/>
  <c r="J35" i="127"/>
  <c r="K35" i="127" s="1"/>
  <c r="L35" i="127" s="1"/>
  <c r="M35" i="127" s="1"/>
  <c r="C43" i="127"/>
  <c r="C44" i="127" s="1"/>
  <c r="D40" i="127"/>
  <c r="E21" i="127"/>
  <c r="F19" i="127" s="1"/>
  <c r="F29" i="127" s="1"/>
  <c r="F30" i="127" s="1"/>
  <c r="D29" i="127" l="1"/>
  <c r="G10" i="128"/>
  <c r="F43" i="128"/>
  <c r="L29" i="128"/>
  <c r="L30" i="128" s="1"/>
  <c r="L25" i="128"/>
  <c r="M24" i="128" s="1"/>
  <c r="F21" i="127"/>
  <c r="G20" i="127" s="1"/>
  <c r="H33" i="127"/>
  <c r="D43" i="127"/>
  <c r="D44" i="127" s="1"/>
  <c r="E40" i="127"/>
  <c r="N19" i="127"/>
  <c r="N23" i="127"/>
  <c r="D30" i="127"/>
  <c r="N24" i="128" l="1"/>
  <c r="M25" i="128"/>
  <c r="M29" i="128"/>
  <c r="M30" i="128" s="1"/>
  <c r="N30" i="128" s="1"/>
  <c r="G43" i="128"/>
  <c r="H10" i="128"/>
  <c r="G29" i="127"/>
  <c r="I33" i="127"/>
  <c r="E43" i="127"/>
  <c r="E44" i="127" s="1"/>
  <c r="F40" i="127"/>
  <c r="G21" i="127"/>
  <c r="N29" i="128" l="1"/>
  <c r="I10" i="128"/>
  <c r="I43" i="128" s="1"/>
  <c r="H43" i="128"/>
  <c r="J33" i="127"/>
  <c r="K33" i="127" s="1"/>
  <c r="L33" i="127" s="1"/>
  <c r="M33" i="127" s="1"/>
  <c r="F43" i="127"/>
  <c r="F44" i="127" s="1"/>
  <c r="G40" i="127"/>
  <c r="H20" i="127"/>
  <c r="G30" i="127"/>
  <c r="G43" i="127" l="1"/>
  <c r="G44" i="127" s="1"/>
  <c r="H40" i="127"/>
  <c r="H29" i="127"/>
  <c r="H21" i="127"/>
  <c r="H30" i="127" l="1"/>
  <c r="H43" i="127"/>
  <c r="H44" i="127" s="1"/>
  <c r="I40" i="127"/>
  <c r="I43" i="127" s="1"/>
  <c r="I44" i="127" s="1"/>
  <c r="I20" i="127"/>
  <c r="I29" i="127" l="1"/>
  <c r="N20" i="127"/>
  <c r="I21" i="127"/>
  <c r="I30" i="127" l="1"/>
  <c r="N30" i="127" s="1"/>
  <c r="N29" i="127"/>
  <c r="B16" i="123" l="1"/>
  <c r="D16" i="123"/>
  <c r="C18" i="78" l="1"/>
  <c r="B18" i="78"/>
  <c r="M16" i="123" l="1"/>
  <c r="L16" i="123"/>
  <c r="K16" i="123"/>
  <c r="J16" i="123"/>
  <c r="I16" i="123"/>
  <c r="H16" i="123"/>
  <c r="G16" i="123"/>
  <c r="F16" i="123"/>
  <c r="E16" i="123"/>
  <c r="M22" i="123"/>
  <c r="L22" i="123"/>
  <c r="K22" i="123"/>
  <c r="J22" i="123"/>
  <c r="I22" i="123"/>
  <c r="H22" i="123"/>
  <c r="G22" i="123"/>
  <c r="F22" i="123"/>
  <c r="E22" i="123"/>
  <c r="D22" i="123"/>
  <c r="C22" i="123"/>
  <c r="B22" i="123"/>
  <c r="B23" i="123" s="1"/>
  <c r="M15" i="123"/>
  <c r="L15" i="123"/>
  <c r="K15" i="123"/>
  <c r="J15" i="123"/>
  <c r="I15" i="123"/>
  <c r="H15" i="123"/>
  <c r="G15" i="123"/>
  <c r="F15" i="123"/>
  <c r="E15" i="123"/>
  <c r="D15" i="123"/>
  <c r="C15" i="123"/>
  <c r="B15" i="123"/>
  <c r="N14" i="123"/>
  <c r="N13" i="123"/>
  <c r="N12" i="123"/>
  <c r="B9" i="123"/>
  <c r="C9" i="123" s="1"/>
  <c r="D9" i="123" s="1"/>
  <c r="E9" i="123" s="1"/>
  <c r="F9" i="123" s="1"/>
  <c r="G9" i="123" s="1"/>
  <c r="H9" i="123" s="1"/>
  <c r="I9" i="123" s="1"/>
  <c r="J9" i="123" s="1"/>
  <c r="K9" i="123" s="1"/>
  <c r="L9" i="123" s="1"/>
  <c r="M9" i="123" s="1"/>
  <c r="N8" i="123"/>
  <c r="C23" i="123" l="1"/>
  <c r="N15" i="123"/>
  <c r="N22" i="123"/>
  <c r="N24" i="123"/>
  <c r="D23" i="123"/>
  <c r="B25" i="123"/>
  <c r="C16" i="123"/>
  <c r="B17" i="123"/>
  <c r="I17" i="119"/>
  <c r="B17" i="119"/>
  <c r="G17" i="119" s="1"/>
  <c r="M21" i="98"/>
  <c r="L21" i="98"/>
  <c r="K21" i="98"/>
  <c r="M17" i="98"/>
  <c r="L17" i="98"/>
  <c r="K17" i="98"/>
  <c r="B17" i="98"/>
  <c r="M26" i="96"/>
  <c r="L26" i="96"/>
  <c r="M22" i="96"/>
  <c r="L22" i="96"/>
  <c r="K22" i="96"/>
  <c r="J22" i="96"/>
  <c r="M18" i="96"/>
  <c r="L18" i="96"/>
  <c r="K18" i="96"/>
  <c r="J18" i="96"/>
  <c r="I18" i="96"/>
  <c r="B18" i="96"/>
  <c r="H18" i="96" s="1"/>
  <c r="M21" i="95"/>
  <c r="K21" i="95"/>
  <c r="L21" i="95" s="1"/>
  <c r="M17" i="95"/>
  <c r="B17" i="95"/>
  <c r="K17" i="95" s="1"/>
  <c r="M26" i="78"/>
  <c r="L26" i="78"/>
  <c r="M22" i="78"/>
  <c r="G22" i="78"/>
  <c r="I22" i="78" s="1"/>
  <c r="M18" i="78"/>
  <c r="I21" i="117"/>
  <c r="C21" i="117"/>
  <c r="H21" i="117" s="1"/>
  <c r="I17" i="117"/>
  <c r="B17" i="117"/>
  <c r="G17" i="117" s="1"/>
  <c r="F21" i="116"/>
  <c r="F18" i="116"/>
  <c r="E16" i="116"/>
  <c r="B16" i="116"/>
  <c r="D16" i="116" s="1"/>
  <c r="M21" i="58"/>
  <c r="G21" i="58"/>
  <c r="L21" i="58" s="1"/>
  <c r="M17" i="58"/>
  <c r="B17" i="58"/>
  <c r="K17" i="58" s="1"/>
  <c r="L19" i="82"/>
  <c r="M27" i="82"/>
  <c r="L27" i="82"/>
  <c r="K27" i="82"/>
  <c r="J27" i="82"/>
  <c r="I27" i="82"/>
  <c r="H27" i="82"/>
  <c r="G27" i="82"/>
  <c r="F27" i="82"/>
  <c r="E27" i="82"/>
  <c r="D27" i="82"/>
  <c r="C27" i="82"/>
  <c r="B27" i="82"/>
  <c r="B26" i="123" l="1"/>
  <c r="B27" i="123" s="1"/>
  <c r="L17" i="95"/>
  <c r="H17" i="119"/>
  <c r="J21" i="58"/>
  <c r="D17" i="117"/>
  <c r="D17" i="58"/>
  <c r="E17" i="117"/>
  <c r="H17" i="117"/>
  <c r="E19" i="82"/>
  <c r="J22" i="78"/>
  <c r="I19" i="82"/>
  <c r="E17" i="58"/>
  <c r="H17" i="58"/>
  <c r="L17" i="58"/>
  <c r="H17" i="95"/>
  <c r="E18" i="96"/>
  <c r="D17" i="119"/>
  <c r="E21" i="117"/>
  <c r="F21" i="117"/>
  <c r="I17" i="58"/>
  <c r="I21" i="58"/>
  <c r="D17" i="95"/>
  <c r="E17" i="119"/>
  <c r="F17" i="119"/>
  <c r="C17" i="119"/>
  <c r="F18" i="96"/>
  <c r="C18" i="96"/>
  <c r="G18" i="96"/>
  <c r="D18" i="96"/>
  <c r="E17" i="95"/>
  <c r="I17" i="95"/>
  <c r="F17" i="95"/>
  <c r="J17" i="95"/>
  <c r="C17" i="95"/>
  <c r="G17" i="95"/>
  <c r="K22" i="78"/>
  <c r="H22" i="78"/>
  <c r="L22" i="78"/>
  <c r="F17" i="117"/>
  <c r="G21" i="117"/>
  <c r="C17" i="117"/>
  <c r="D21" i="117"/>
  <c r="F17" i="58"/>
  <c r="J17" i="58"/>
  <c r="K21" i="58"/>
  <c r="C17" i="58"/>
  <c r="G17" i="58"/>
  <c r="H21" i="58"/>
  <c r="F19" i="82"/>
  <c r="J19" i="82"/>
  <c r="C19" i="82"/>
  <c r="G19" i="82"/>
  <c r="K19" i="82"/>
  <c r="D19" i="82"/>
  <c r="H19" i="82"/>
  <c r="C25" i="123"/>
  <c r="C26" i="123" s="1"/>
  <c r="E23" i="123"/>
  <c r="B19" i="123"/>
  <c r="B18" i="123"/>
  <c r="C16" i="116"/>
  <c r="F23" i="123" l="1"/>
  <c r="B20" i="123"/>
  <c r="C17" i="123"/>
  <c r="C27" i="123"/>
  <c r="D25" i="123"/>
  <c r="D26" i="123" s="1"/>
  <c r="C19" i="123" l="1"/>
  <c r="G23" i="123"/>
  <c r="D27" i="123"/>
  <c r="E25" i="123"/>
  <c r="E26" i="123" s="1"/>
  <c r="C18" i="123"/>
  <c r="R33" i="120"/>
  <c r="G25" i="120"/>
  <c r="G29" i="120" s="1"/>
  <c r="D33" i="120"/>
  <c r="E33" i="120" s="1"/>
  <c r="F33" i="120" s="1"/>
  <c r="G33" i="120" s="1"/>
  <c r="H33" i="120" s="1"/>
  <c r="I33" i="120" s="1"/>
  <c r="J33" i="120" s="1"/>
  <c r="K33" i="120" s="1"/>
  <c r="L33" i="120" s="1"/>
  <c r="M33" i="120" s="1"/>
  <c r="N33" i="120" s="1"/>
  <c r="C33" i="120"/>
  <c r="O32" i="120"/>
  <c r="E25" i="120"/>
  <c r="E29" i="120" s="1"/>
  <c r="M16" i="120"/>
  <c r="I16" i="120"/>
  <c r="H16" i="120"/>
  <c r="F16" i="120"/>
  <c r="C11" i="120"/>
  <c r="D11" i="120" s="1"/>
  <c r="E11" i="120" s="1"/>
  <c r="F11" i="120" s="1"/>
  <c r="G11" i="120" s="1"/>
  <c r="H11" i="120" s="1"/>
  <c r="I11" i="120" s="1"/>
  <c r="J11" i="120" s="1"/>
  <c r="K11" i="120" s="1"/>
  <c r="L11" i="120" s="1"/>
  <c r="M11" i="120" s="1"/>
  <c r="N11" i="120" s="1"/>
  <c r="R11" i="120" s="1"/>
  <c r="O10" i="120"/>
  <c r="B27" i="119"/>
  <c r="C29" i="119"/>
  <c r="D29" i="119" s="1"/>
  <c r="E29" i="119" s="1"/>
  <c r="F29" i="119" s="1"/>
  <c r="G29" i="119" s="1"/>
  <c r="H29" i="119" s="1"/>
  <c r="I29" i="119" s="1"/>
  <c r="B29" i="119"/>
  <c r="J28" i="119"/>
  <c r="I23" i="119"/>
  <c r="I25" i="119" s="1"/>
  <c r="H23" i="119"/>
  <c r="H25" i="119" s="1"/>
  <c r="G23" i="119"/>
  <c r="G25" i="119" s="1"/>
  <c r="F23" i="119"/>
  <c r="F25" i="119" s="1"/>
  <c r="E23" i="119"/>
  <c r="E25" i="119" s="1"/>
  <c r="D23" i="119"/>
  <c r="D25" i="119" s="1"/>
  <c r="C23" i="119"/>
  <c r="C25" i="119" s="1"/>
  <c r="B23" i="119"/>
  <c r="B25" i="119" s="1"/>
  <c r="I16" i="119"/>
  <c r="H16" i="119"/>
  <c r="G16" i="119"/>
  <c r="F16" i="119"/>
  <c r="E16" i="119"/>
  <c r="D16" i="119"/>
  <c r="C16" i="119"/>
  <c r="B16" i="119"/>
  <c r="J14" i="119"/>
  <c r="J13" i="119"/>
  <c r="J12" i="119"/>
  <c r="B9" i="119"/>
  <c r="C9" i="119" s="1"/>
  <c r="D9" i="119" s="1"/>
  <c r="E9" i="119" s="1"/>
  <c r="F9" i="119" s="1"/>
  <c r="G9" i="119" s="1"/>
  <c r="H9" i="119" s="1"/>
  <c r="I9" i="119" s="1"/>
  <c r="J8" i="119"/>
  <c r="B30" i="119" l="1"/>
  <c r="B31" i="119" s="1"/>
  <c r="M25" i="120"/>
  <c r="M29" i="120" s="1"/>
  <c r="D16" i="120"/>
  <c r="E16" i="120"/>
  <c r="L16" i="120"/>
  <c r="I25" i="120"/>
  <c r="I29" i="120" s="1"/>
  <c r="D17" i="123"/>
  <c r="E27" i="123"/>
  <c r="F25" i="123"/>
  <c r="F26" i="123" s="1"/>
  <c r="C20" i="123"/>
  <c r="H23" i="123"/>
  <c r="F25" i="120"/>
  <c r="F29" i="120" s="1"/>
  <c r="J25" i="120"/>
  <c r="J29" i="120" s="1"/>
  <c r="C25" i="120"/>
  <c r="C29" i="120" s="1"/>
  <c r="C31" i="120"/>
  <c r="G16" i="120"/>
  <c r="K16" i="120"/>
  <c r="N25" i="120"/>
  <c r="N16" i="120"/>
  <c r="K25" i="120"/>
  <c r="K29" i="120" s="1"/>
  <c r="J16" i="120"/>
  <c r="D25" i="120"/>
  <c r="D29" i="120" s="1"/>
  <c r="H25" i="120"/>
  <c r="H29" i="120" s="1"/>
  <c r="L25" i="120"/>
  <c r="L29" i="120" s="1"/>
  <c r="R31" i="120"/>
  <c r="R16" i="120"/>
  <c r="R25" i="120"/>
  <c r="O13" i="120"/>
  <c r="C16" i="120"/>
  <c r="C28" i="120"/>
  <c r="C27" i="119"/>
  <c r="J25" i="119"/>
  <c r="J26" i="119"/>
  <c r="J16" i="119"/>
  <c r="J23" i="119"/>
  <c r="B24" i="119"/>
  <c r="I29" i="117"/>
  <c r="I31" i="117" s="1"/>
  <c r="H29" i="117"/>
  <c r="H31" i="117" s="1"/>
  <c r="G29" i="117"/>
  <c r="G31" i="117" s="1"/>
  <c r="F29" i="117"/>
  <c r="E29" i="117"/>
  <c r="E31" i="117" s="1"/>
  <c r="D29" i="117"/>
  <c r="D31" i="117" s="1"/>
  <c r="C29" i="117"/>
  <c r="C31" i="117" s="1"/>
  <c r="B27" i="117"/>
  <c r="J27" i="117"/>
  <c r="I16" i="117"/>
  <c r="H16" i="117"/>
  <c r="G16" i="117"/>
  <c r="F16" i="117"/>
  <c r="E16" i="117"/>
  <c r="D16" i="117"/>
  <c r="C16" i="117"/>
  <c r="B16" i="117"/>
  <c r="J14" i="117"/>
  <c r="J13" i="117"/>
  <c r="C10" i="117"/>
  <c r="D10" i="117" s="1"/>
  <c r="E10" i="117" s="1"/>
  <c r="F10" i="117" s="1"/>
  <c r="G10" i="117" s="1"/>
  <c r="H10" i="117" s="1"/>
  <c r="I10" i="117" s="1"/>
  <c r="J9" i="117"/>
  <c r="E26" i="116"/>
  <c r="E28" i="116" s="1"/>
  <c r="D26" i="116"/>
  <c r="D28" i="116" s="1"/>
  <c r="C26" i="116"/>
  <c r="C28" i="116" s="1"/>
  <c r="B26" i="116"/>
  <c r="B28" i="116" s="1"/>
  <c r="E15" i="116"/>
  <c r="D15" i="116"/>
  <c r="C15" i="116"/>
  <c r="B15" i="116"/>
  <c r="F14" i="116"/>
  <c r="F13" i="116"/>
  <c r="F12" i="116"/>
  <c r="B9" i="116"/>
  <c r="C9" i="116" s="1"/>
  <c r="D9" i="116" s="1"/>
  <c r="E9" i="116" s="1"/>
  <c r="F8" i="116"/>
  <c r="C16" i="108"/>
  <c r="D16" i="108"/>
  <c r="C28" i="108"/>
  <c r="D28" i="108" s="1"/>
  <c r="E27" i="108"/>
  <c r="B26" i="108"/>
  <c r="D22" i="108"/>
  <c r="D24" i="108" s="1"/>
  <c r="C22" i="108"/>
  <c r="C24" i="108" s="1"/>
  <c r="B22" i="108"/>
  <c r="B23" i="108" s="1"/>
  <c r="B16" i="108"/>
  <c r="D15" i="108"/>
  <c r="C15" i="108"/>
  <c r="B15" i="108"/>
  <c r="E13" i="108"/>
  <c r="E12" i="108"/>
  <c r="B10" i="108"/>
  <c r="C10" i="108" s="1"/>
  <c r="D10" i="108" s="1"/>
  <c r="E9" i="108"/>
  <c r="M13" i="107"/>
  <c r="M24" i="107" s="1"/>
  <c r="L13" i="107"/>
  <c r="L24" i="107" s="1"/>
  <c r="K13" i="107"/>
  <c r="K24" i="107" s="1"/>
  <c r="J13" i="107"/>
  <c r="J24" i="107" s="1"/>
  <c r="I13" i="107"/>
  <c r="I24" i="107" s="1"/>
  <c r="H13" i="107"/>
  <c r="H24" i="107" s="1"/>
  <c r="G13" i="107"/>
  <c r="G24" i="107" s="1"/>
  <c r="F13" i="107"/>
  <c r="F24" i="107" s="1"/>
  <c r="E13" i="107"/>
  <c r="E24" i="107" s="1"/>
  <c r="D13" i="107"/>
  <c r="D24" i="107" s="1"/>
  <c r="C13" i="107"/>
  <c r="C24" i="107" s="1"/>
  <c r="B31" i="117" l="1"/>
  <c r="B28" i="117"/>
  <c r="B18" i="117" s="1"/>
  <c r="B20" i="117" s="1"/>
  <c r="N29" i="120"/>
  <c r="R26" i="120"/>
  <c r="R27" i="120"/>
  <c r="J16" i="117"/>
  <c r="R29" i="120"/>
  <c r="B29" i="108"/>
  <c r="B30" i="108" s="1"/>
  <c r="C30" i="119"/>
  <c r="C31" i="119" s="1"/>
  <c r="C34" i="120"/>
  <c r="C35" i="120" s="1"/>
  <c r="O29" i="120"/>
  <c r="O25" i="120"/>
  <c r="O16" i="120"/>
  <c r="C23" i="108"/>
  <c r="D23" i="108" s="1"/>
  <c r="B17" i="108"/>
  <c r="B18" i="108" s="1"/>
  <c r="B24" i="108"/>
  <c r="E24" i="108" s="1"/>
  <c r="E15" i="108"/>
  <c r="C26" i="108"/>
  <c r="C29" i="108" s="1"/>
  <c r="F27" i="123"/>
  <c r="G25" i="123"/>
  <c r="G26" i="123" s="1"/>
  <c r="D19" i="123"/>
  <c r="I23" i="123"/>
  <c r="D18" i="123"/>
  <c r="O30" i="120"/>
  <c r="J29" i="117"/>
  <c r="B27" i="116"/>
  <c r="D28" i="120"/>
  <c r="C18" i="120"/>
  <c r="D31" i="120"/>
  <c r="D34" i="120" s="1"/>
  <c r="D27" i="119"/>
  <c r="B18" i="119"/>
  <c r="C24" i="119"/>
  <c r="J32" i="117"/>
  <c r="F31" i="117"/>
  <c r="J31" i="117" s="1"/>
  <c r="C30" i="117"/>
  <c r="C22" i="117" s="1"/>
  <c r="F29" i="116"/>
  <c r="B30" i="116"/>
  <c r="F28" i="116"/>
  <c r="F15" i="116"/>
  <c r="F26" i="116"/>
  <c r="E22" i="108"/>
  <c r="B13" i="107"/>
  <c r="B24" i="107" s="1"/>
  <c r="N4" i="107"/>
  <c r="M22" i="107"/>
  <c r="L22" i="107"/>
  <c r="K22" i="107"/>
  <c r="J22" i="107"/>
  <c r="I22" i="107"/>
  <c r="H22" i="107"/>
  <c r="G22" i="107"/>
  <c r="F22" i="107"/>
  <c r="E22" i="107"/>
  <c r="D22" i="107"/>
  <c r="C22" i="107"/>
  <c r="M15" i="107"/>
  <c r="L15" i="107"/>
  <c r="K15" i="107"/>
  <c r="J15" i="107"/>
  <c r="I15" i="107"/>
  <c r="H15" i="107"/>
  <c r="G15" i="107"/>
  <c r="F15" i="107"/>
  <c r="E15" i="107"/>
  <c r="D15" i="107"/>
  <c r="C15" i="107"/>
  <c r="B11" i="107"/>
  <c r="C11" i="107" s="1"/>
  <c r="D11" i="107" s="1"/>
  <c r="E11" i="107" s="1"/>
  <c r="F11" i="107" s="1"/>
  <c r="G11" i="107" s="1"/>
  <c r="H11" i="107" s="1"/>
  <c r="I11" i="107" s="1"/>
  <c r="J11" i="107" s="1"/>
  <c r="K11" i="107" s="1"/>
  <c r="L11" i="107" s="1"/>
  <c r="M11" i="107" s="1"/>
  <c r="N10" i="107"/>
  <c r="M27" i="104"/>
  <c r="L27" i="104"/>
  <c r="K27" i="104"/>
  <c r="J27" i="104"/>
  <c r="I27" i="104"/>
  <c r="H27" i="104"/>
  <c r="G27" i="104"/>
  <c r="F27" i="104"/>
  <c r="E27" i="104"/>
  <c r="D27" i="104"/>
  <c r="C27" i="104"/>
  <c r="B27" i="104"/>
  <c r="B28" i="104" s="1"/>
  <c r="M25" i="104"/>
  <c r="L25" i="104"/>
  <c r="K25" i="104"/>
  <c r="J25" i="104"/>
  <c r="I25" i="104"/>
  <c r="H25" i="104"/>
  <c r="G25" i="104"/>
  <c r="F25" i="104"/>
  <c r="E25" i="104"/>
  <c r="D25" i="104"/>
  <c r="C25" i="104"/>
  <c r="B25" i="104"/>
  <c r="B26" i="104" s="1"/>
  <c r="L19" i="104"/>
  <c r="K19" i="104"/>
  <c r="J19" i="104"/>
  <c r="I19" i="104"/>
  <c r="H19" i="104"/>
  <c r="G19" i="104"/>
  <c r="F19" i="104"/>
  <c r="E19" i="104"/>
  <c r="D19" i="104"/>
  <c r="C19" i="104"/>
  <c r="M18" i="104"/>
  <c r="L18" i="104"/>
  <c r="K18" i="104"/>
  <c r="J18" i="104"/>
  <c r="I18" i="104"/>
  <c r="H18" i="104"/>
  <c r="G18" i="104"/>
  <c r="F18" i="104"/>
  <c r="E18" i="104"/>
  <c r="D18" i="104"/>
  <c r="C18" i="104"/>
  <c r="B18" i="104"/>
  <c r="N16" i="104"/>
  <c r="N15" i="104"/>
  <c r="B12" i="104"/>
  <c r="C12" i="104" s="1"/>
  <c r="D12" i="104" s="1"/>
  <c r="E12" i="104" s="1"/>
  <c r="F12" i="104" s="1"/>
  <c r="G12" i="104" s="1"/>
  <c r="H12" i="104" s="1"/>
  <c r="I12" i="104" s="1"/>
  <c r="J12" i="104" s="1"/>
  <c r="K12" i="104" s="1"/>
  <c r="L12" i="104" s="1"/>
  <c r="M12" i="104" s="1"/>
  <c r="N11" i="104"/>
  <c r="N18" i="104" l="1"/>
  <c r="B29" i="104"/>
  <c r="B30" i="104" s="1"/>
  <c r="N13" i="107"/>
  <c r="B15" i="107"/>
  <c r="N15" i="107" s="1"/>
  <c r="B22" i="107"/>
  <c r="B23" i="107" s="1"/>
  <c r="C23" i="107" s="1"/>
  <c r="D23" i="107" s="1"/>
  <c r="D30" i="117"/>
  <c r="E30" i="117" s="1"/>
  <c r="F30" i="117" s="1"/>
  <c r="C17" i="108"/>
  <c r="C19" i="108" s="1"/>
  <c r="C20" i="108" s="1"/>
  <c r="B31" i="116"/>
  <c r="B32" i="116" s="1"/>
  <c r="D30" i="119"/>
  <c r="D31" i="119" s="1"/>
  <c r="B19" i="108"/>
  <c r="B20" i="108" s="1"/>
  <c r="C30" i="108"/>
  <c r="D26" i="108"/>
  <c r="D29" i="108" s="1"/>
  <c r="E17" i="123"/>
  <c r="D20" i="123"/>
  <c r="G27" i="123"/>
  <c r="H25" i="123"/>
  <c r="H26" i="123" s="1"/>
  <c r="J23" i="123"/>
  <c r="C27" i="116"/>
  <c r="B17" i="116"/>
  <c r="B23" i="116" s="1"/>
  <c r="C30" i="116"/>
  <c r="C31" i="116" s="1"/>
  <c r="D35" i="120"/>
  <c r="E31" i="120"/>
  <c r="E34" i="120" s="1"/>
  <c r="C21" i="120"/>
  <c r="D18" i="120" s="1"/>
  <c r="D22" i="120" s="1"/>
  <c r="D23" i="120" s="1"/>
  <c r="C22" i="120"/>
  <c r="E28" i="120"/>
  <c r="E27" i="119"/>
  <c r="E30" i="119" s="1"/>
  <c r="B19" i="119"/>
  <c r="C18" i="119" s="1"/>
  <c r="C20" i="119" s="1"/>
  <c r="C21" i="119" s="1"/>
  <c r="B20" i="119"/>
  <c r="D24" i="119"/>
  <c r="C23" i="117"/>
  <c r="D22" i="117" s="1"/>
  <c r="D23" i="117" s="1"/>
  <c r="E22" i="117" s="1"/>
  <c r="E23" i="117" s="1"/>
  <c r="N22" i="107"/>
  <c r="B25" i="107"/>
  <c r="C26" i="104"/>
  <c r="D26" i="104" s="1"/>
  <c r="B20" i="104"/>
  <c r="B21" i="104" s="1"/>
  <c r="N25" i="104"/>
  <c r="C28" i="104"/>
  <c r="N27" i="104"/>
  <c r="C18" i="108" l="1"/>
  <c r="B17" i="107"/>
  <c r="B19" i="107" s="1"/>
  <c r="B20" i="107" s="1"/>
  <c r="C29" i="104"/>
  <c r="C30" i="104" s="1"/>
  <c r="D28" i="104"/>
  <c r="D29" i="104" s="1"/>
  <c r="D30" i="104" s="1"/>
  <c r="D30" i="108"/>
  <c r="H27" i="123"/>
  <c r="I25" i="123"/>
  <c r="I26" i="123" s="1"/>
  <c r="E19" i="123"/>
  <c r="K23" i="123"/>
  <c r="E18" i="123"/>
  <c r="B19" i="116"/>
  <c r="C17" i="116" s="1"/>
  <c r="C23" i="116" s="1"/>
  <c r="B24" i="116"/>
  <c r="D27" i="116"/>
  <c r="C32" i="116"/>
  <c r="D30" i="116"/>
  <c r="D31" i="116" s="1"/>
  <c r="B18" i="107"/>
  <c r="C19" i="107" s="1"/>
  <c r="C20" i="107" s="1"/>
  <c r="C25" i="107"/>
  <c r="C23" i="120"/>
  <c r="D21" i="120"/>
  <c r="F28" i="120"/>
  <c r="E35" i="120"/>
  <c r="F31" i="120"/>
  <c r="F34" i="120" s="1"/>
  <c r="F27" i="119"/>
  <c r="E31" i="119"/>
  <c r="B21" i="119"/>
  <c r="E24" i="119"/>
  <c r="C19" i="119"/>
  <c r="D18" i="119" s="1"/>
  <c r="D20" i="119" s="1"/>
  <c r="D21" i="119" s="1"/>
  <c r="F22" i="117"/>
  <c r="F23" i="117" s="1"/>
  <c r="G30" i="117"/>
  <c r="D17" i="108"/>
  <c r="D18" i="108" s="1"/>
  <c r="B27" i="107"/>
  <c r="E23" i="107"/>
  <c r="B22" i="104"/>
  <c r="B23" i="104" s="1"/>
  <c r="C20" i="104"/>
  <c r="E26" i="104"/>
  <c r="C18" i="107" l="1"/>
  <c r="D17" i="107" s="1"/>
  <c r="D19" i="107" s="1"/>
  <c r="D20" i="107" s="1"/>
  <c r="C27" i="107"/>
  <c r="E28" i="104"/>
  <c r="E29" i="104" s="1"/>
  <c r="E30" i="104" s="1"/>
  <c r="F30" i="119"/>
  <c r="F31" i="119" s="1"/>
  <c r="I27" i="123"/>
  <c r="J25" i="123"/>
  <c r="J26" i="123" s="1"/>
  <c r="F17" i="123"/>
  <c r="E20" i="123"/>
  <c r="L23" i="123"/>
  <c r="F24" i="119"/>
  <c r="G24" i="119" s="1"/>
  <c r="G27" i="119"/>
  <c r="C24" i="116"/>
  <c r="E27" i="116"/>
  <c r="C19" i="116"/>
  <c r="D32" i="116"/>
  <c r="E30" i="116"/>
  <c r="D25" i="107"/>
  <c r="D27" i="107" s="1"/>
  <c r="F35" i="120"/>
  <c r="G31" i="120"/>
  <c r="G34" i="120" s="1"/>
  <c r="G28" i="120"/>
  <c r="E18" i="120"/>
  <c r="D19" i="119"/>
  <c r="G22" i="117"/>
  <c r="H30" i="117"/>
  <c r="D19" i="108"/>
  <c r="E17" i="108"/>
  <c r="F23" i="107"/>
  <c r="F26" i="104"/>
  <c r="C22" i="104"/>
  <c r="C21" i="104"/>
  <c r="F28" i="104" l="1"/>
  <c r="F29" i="104" s="1"/>
  <c r="E25" i="107"/>
  <c r="D18" i="107"/>
  <c r="E17" i="107" s="1"/>
  <c r="E31" i="116"/>
  <c r="E32" i="116" s="1"/>
  <c r="H27" i="119"/>
  <c r="H30" i="119" s="1"/>
  <c r="H31" i="119" s="1"/>
  <c r="G30" i="119"/>
  <c r="G31" i="119" s="1"/>
  <c r="F19" i="123"/>
  <c r="F18" i="123"/>
  <c r="J27" i="123"/>
  <c r="K25" i="123"/>
  <c r="K26" i="123" s="1"/>
  <c r="M23" i="123"/>
  <c r="H24" i="119"/>
  <c r="E18" i="119"/>
  <c r="E20" i="119" s="1"/>
  <c r="E21" i="119" s="1"/>
  <c r="D17" i="116"/>
  <c r="D23" i="116" s="1"/>
  <c r="E22" i="120"/>
  <c r="E21" i="120"/>
  <c r="H28" i="120"/>
  <c r="G35" i="120"/>
  <c r="H31" i="120"/>
  <c r="H34" i="120" s="1"/>
  <c r="I30" i="117"/>
  <c r="B34" i="117"/>
  <c r="C28" i="117"/>
  <c r="G23" i="117"/>
  <c r="H22" i="117" s="1"/>
  <c r="D20" i="108"/>
  <c r="E20" i="108" s="1"/>
  <c r="E19" i="108"/>
  <c r="E27" i="107"/>
  <c r="F25" i="107"/>
  <c r="G23" i="107"/>
  <c r="C23" i="104"/>
  <c r="F30" i="104"/>
  <c r="D20" i="104"/>
  <c r="G26" i="104"/>
  <c r="I27" i="119" l="1"/>
  <c r="I30" i="119" s="1"/>
  <c r="I31" i="119" s="1"/>
  <c r="G28" i="104"/>
  <c r="G29" i="104" s="1"/>
  <c r="G30" i="104" s="1"/>
  <c r="G17" i="123"/>
  <c r="G19" i="123" s="1"/>
  <c r="G20" i="123" s="1"/>
  <c r="K27" i="123"/>
  <c r="L25" i="123"/>
  <c r="L26" i="123" s="1"/>
  <c r="F20" i="123"/>
  <c r="E19" i="119"/>
  <c r="I24" i="119"/>
  <c r="D24" i="116"/>
  <c r="D19" i="116"/>
  <c r="E17" i="116" s="1"/>
  <c r="E23" i="116" s="1"/>
  <c r="H35" i="120"/>
  <c r="I31" i="120"/>
  <c r="I34" i="120" s="1"/>
  <c r="F18" i="120"/>
  <c r="I28" i="120"/>
  <c r="E23" i="120"/>
  <c r="H23" i="117"/>
  <c r="I22" i="117" s="1"/>
  <c r="I23" i="117" s="1"/>
  <c r="B35" i="117"/>
  <c r="C33" i="117"/>
  <c r="C34" i="117" s="1"/>
  <c r="D28" i="117"/>
  <c r="G25" i="107"/>
  <c r="F27" i="107"/>
  <c r="E19" i="107"/>
  <c r="H23" i="107"/>
  <c r="E18" i="107"/>
  <c r="H26" i="104"/>
  <c r="D22" i="104"/>
  <c r="D21" i="104"/>
  <c r="H28" i="104" l="1"/>
  <c r="H29" i="104" s="1"/>
  <c r="G18" i="123"/>
  <c r="L27" i="123"/>
  <c r="M25" i="123"/>
  <c r="F18" i="119"/>
  <c r="F19" i="119" s="1"/>
  <c r="E19" i="116"/>
  <c r="F17" i="116"/>
  <c r="E24" i="116"/>
  <c r="F22" i="120"/>
  <c r="F21" i="120"/>
  <c r="I35" i="120"/>
  <c r="J31" i="120"/>
  <c r="J34" i="120" s="1"/>
  <c r="J28" i="120"/>
  <c r="C19" i="117"/>
  <c r="E28" i="117"/>
  <c r="B24" i="117"/>
  <c r="J18" i="117"/>
  <c r="J22" i="117"/>
  <c r="C35" i="117"/>
  <c r="D33" i="117"/>
  <c r="D34" i="117" s="1"/>
  <c r="F17" i="107"/>
  <c r="E20" i="107"/>
  <c r="I23" i="107"/>
  <c r="G27" i="107"/>
  <c r="H25" i="107"/>
  <c r="E20" i="104"/>
  <c r="I28" i="104"/>
  <c r="I29" i="104" s="1"/>
  <c r="H30" i="104"/>
  <c r="D23" i="104"/>
  <c r="I26" i="104"/>
  <c r="M26" i="123" l="1"/>
  <c r="M27" i="123" s="1"/>
  <c r="H17" i="123"/>
  <c r="H19" i="123" s="1"/>
  <c r="H20" i="123" s="1"/>
  <c r="G18" i="119"/>
  <c r="G20" i="119" s="1"/>
  <c r="G21" i="119" s="1"/>
  <c r="F20" i="119"/>
  <c r="K28" i="120"/>
  <c r="G18" i="120"/>
  <c r="J35" i="120"/>
  <c r="K31" i="120"/>
  <c r="K34" i="120" s="1"/>
  <c r="F23" i="120"/>
  <c r="F28" i="117"/>
  <c r="C24" i="117"/>
  <c r="C25" i="117" s="1"/>
  <c r="D35" i="117"/>
  <c r="E33" i="117"/>
  <c r="E34" i="117" s="1"/>
  <c r="B25" i="117"/>
  <c r="C20" i="117"/>
  <c r="H27" i="107"/>
  <c r="I25" i="107"/>
  <c r="J23" i="107"/>
  <c r="F19" i="107"/>
  <c r="F18" i="107"/>
  <c r="J26" i="104"/>
  <c r="I30" i="104"/>
  <c r="J28" i="104"/>
  <c r="J29" i="104" s="1"/>
  <c r="E22" i="104"/>
  <c r="E21" i="104"/>
  <c r="H18" i="123" l="1"/>
  <c r="F21" i="119"/>
  <c r="G19" i="119"/>
  <c r="L28" i="120"/>
  <c r="L31" i="120"/>
  <c r="L34" i="120" s="1"/>
  <c r="K35" i="120"/>
  <c r="G22" i="120"/>
  <c r="G21" i="120"/>
  <c r="D19" i="117"/>
  <c r="E35" i="117"/>
  <c r="F33" i="117"/>
  <c r="F34" i="117" s="1"/>
  <c r="G28" i="117"/>
  <c r="N24" i="107"/>
  <c r="G17" i="107"/>
  <c r="G19" i="107" s="1"/>
  <c r="G20" i="107" s="1"/>
  <c r="I27" i="107"/>
  <c r="J25" i="107"/>
  <c r="K23" i="107"/>
  <c r="F20" i="107"/>
  <c r="F20" i="104"/>
  <c r="F22" i="104" s="1"/>
  <c r="F23" i="104" s="1"/>
  <c r="K28" i="104"/>
  <c r="K29" i="104" s="1"/>
  <c r="J30" i="104"/>
  <c r="E23" i="104"/>
  <c r="K26" i="104"/>
  <c r="I17" i="123" l="1"/>
  <c r="I19" i="123" s="1"/>
  <c r="I20" i="123" s="1"/>
  <c r="H18" i="119"/>
  <c r="M28" i="120"/>
  <c r="M31" i="120"/>
  <c r="M34" i="120" s="1"/>
  <c r="L35" i="120"/>
  <c r="H18" i="120"/>
  <c r="H22" i="120" s="1"/>
  <c r="H23" i="120" s="1"/>
  <c r="G23" i="120"/>
  <c r="H28" i="117"/>
  <c r="D24" i="117"/>
  <c r="F35" i="117"/>
  <c r="G33" i="117"/>
  <c r="G34" i="117" s="1"/>
  <c r="D20" i="117"/>
  <c r="J27" i="107"/>
  <c r="K25" i="107"/>
  <c r="L23" i="107"/>
  <c r="G18" i="107"/>
  <c r="L26" i="104"/>
  <c r="L28" i="104"/>
  <c r="L29" i="104" s="1"/>
  <c r="K30" i="104"/>
  <c r="F21" i="104"/>
  <c r="I18" i="123" l="1"/>
  <c r="H20" i="119"/>
  <c r="H19" i="119"/>
  <c r="N28" i="120"/>
  <c r="R28" i="120" s="1"/>
  <c r="N31" i="120"/>
  <c r="R34" i="120" s="1"/>
  <c r="M35" i="120"/>
  <c r="H21" i="120"/>
  <c r="E19" i="117"/>
  <c r="D25" i="117"/>
  <c r="G35" i="117"/>
  <c r="H33" i="117"/>
  <c r="H34" i="117" s="1"/>
  <c r="I28" i="117"/>
  <c r="M23" i="107"/>
  <c r="K27" i="107"/>
  <c r="L25" i="107"/>
  <c r="H17" i="107"/>
  <c r="H19" i="107" s="1"/>
  <c r="H20" i="107" s="1"/>
  <c r="M28" i="104"/>
  <c r="L30" i="104"/>
  <c r="G20" i="104"/>
  <c r="G22" i="104" s="1"/>
  <c r="M26" i="104"/>
  <c r="I18" i="119" l="1"/>
  <c r="I20" i="119" s="1"/>
  <c r="I21" i="119" s="1"/>
  <c r="M29" i="104"/>
  <c r="M30" i="104" s="1"/>
  <c r="N34" i="120"/>
  <c r="N35" i="120" s="1"/>
  <c r="R36" i="120" s="1"/>
  <c r="R35" i="120"/>
  <c r="R37" i="120" s="1"/>
  <c r="J17" i="123"/>
  <c r="J19" i="123" s="1"/>
  <c r="J20" i="123" s="1"/>
  <c r="J18" i="119"/>
  <c r="H21" i="119"/>
  <c r="J21" i="119" s="1"/>
  <c r="J20" i="119"/>
  <c r="I18" i="120"/>
  <c r="I22" i="120" s="1"/>
  <c r="H35" i="117"/>
  <c r="I33" i="117"/>
  <c r="E24" i="117"/>
  <c r="E20" i="117"/>
  <c r="L27" i="107"/>
  <c r="M25" i="107"/>
  <c r="H18" i="107"/>
  <c r="G23" i="104"/>
  <c r="G21" i="104"/>
  <c r="I19" i="119" l="1"/>
  <c r="M27" i="107"/>
  <c r="I34" i="117"/>
  <c r="I35" i="117" s="1"/>
  <c r="J18" i="123"/>
  <c r="I23" i="120"/>
  <c r="I21" i="120"/>
  <c r="E25" i="117"/>
  <c r="F19" i="117"/>
  <c r="I17" i="107"/>
  <c r="I19" i="107" s="1"/>
  <c r="I20" i="107" s="1"/>
  <c r="H20" i="104"/>
  <c r="H22" i="104" s="1"/>
  <c r="H23" i="104" s="1"/>
  <c r="K17" i="123" l="1"/>
  <c r="K19" i="123" s="1"/>
  <c r="K20" i="123" s="1"/>
  <c r="J18" i="120"/>
  <c r="J21" i="120" s="1"/>
  <c r="F24" i="117"/>
  <c r="F25" i="117" s="1"/>
  <c r="F20" i="117"/>
  <c r="I18" i="107"/>
  <c r="H21" i="104"/>
  <c r="K18" i="123" l="1"/>
  <c r="J22" i="120"/>
  <c r="J23" i="120" s="1"/>
  <c r="K18" i="120"/>
  <c r="K21" i="120" s="1"/>
  <c r="G19" i="117"/>
  <c r="J17" i="107"/>
  <c r="J19" i="107" s="1"/>
  <c r="J20" i="107" s="1"/>
  <c r="I20" i="104"/>
  <c r="I22" i="104" s="1"/>
  <c r="I23" i="104" s="1"/>
  <c r="L17" i="123" l="1"/>
  <c r="L19" i="123" s="1"/>
  <c r="L20" i="123" s="1"/>
  <c r="L18" i="120"/>
  <c r="L22" i="120" s="1"/>
  <c r="L23" i="120" s="1"/>
  <c r="K22" i="120"/>
  <c r="G24" i="117"/>
  <c r="G25" i="117" s="1"/>
  <c r="G20" i="117"/>
  <c r="J18" i="107"/>
  <c r="I21" i="104"/>
  <c r="L18" i="123" l="1"/>
  <c r="K23" i="120"/>
  <c r="L21" i="120"/>
  <c r="H19" i="117"/>
  <c r="H24" i="117" s="1"/>
  <c r="H25" i="117" s="1"/>
  <c r="F24" i="116"/>
  <c r="F23" i="116"/>
  <c r="K17" i="107"/>
  <c r="K19" i="107" s="1"/>
  <c r="K20" i="107" s="1"/>
  <c r="J20" i="104"/>
  <c r="J22" i="104" s="1"/>
  <c r="J23" i="104" s="1"/>
  <c r="M17" i="123" l="1"/>
  <c r="M18" i="120"/>
  <c r="M21" i="120" s="1"/>
  <c r="R20" i="120" s="1"/>
  <c r="H20" i="117"/>
  <c r="K18" i="107"/>
  <c r="J21" i="104"/>
  <c r="M19" i="123" l="1"/>
  <c r="N17" i="123"/>
  <c r="M18" i="123"/>
  <c r="N18" i="120"/>
  <c r="M22" i="120"/>
  <c r="I19" i="117"/>
  <c r="L17" i="107"/>
  <c r="L19" i="107" s="1"/>
  <c r="L20" i="107" s="1"/>
  <c r="K20" i="104"/>
  <c r="K22" i="104" s="1"/>
  <c r="K23" i="104" s="1"/>
  <c r="N22" i="120" l="1"/>
  <c r="N23" i="120" s="1"/>
  <c r="R19" i="120"/>
  <c r="R22" i="120" s="1"/>
  <c r="R23" i="120" s="1"/>
  <c r="O18" i="120"/>
  <c r="M20" i="123"/>
  <c r="N20" i="123" s="1"/>
  <c r="N19" i="123"/>
  <c r="N21" i="120"/>
  <c r="M23" i="120"/>
  <c r="O23" i="120" s="1"/>
  <c r="O22" i="120"/>
  <c r="I24" i="117"/>
  <c r="J19" i="117"/>
  <c r="I20" i="117"/>
  <c r="L18" i="107"/>
  <c r="K21" i="104"/>
  <c r="R21" i="120" l="1"/>
  <c r="I25" i="117"/>
  <c r="J25" i="117" s="1"/>
  <c r="J24" i="117"/>
  <c r="M17" i="107"/>
  <c r="L20" i="104"/>
  <c r="L22" i="104" s="1"/>
  <c r="L23" i="104" s="1"/>
  <c r="M19" i="107" l="1"/>
  <c r="N17" i="107"/>
  <c r="M18" i="107"/>
  <c r="L21" i="104"/>
  <c r="M20" i="107" l="1"/>
  <c r="N20" i="107" s="1"/>
  <c r="N19" i="107"/>
  <c r="M20" i="104"/>
  <c r="M22" i="104" l="1"/>
  <c r="N20" i="104"/>
  <c r="M21" i="104"/>
  <c r="M23" i="104" l="1"/>
  <c r="N23" i="104" s="1"/>
  <c r="N22" i="104"/>
  <c r="C17" i="98" l="1"/>
  <c r="J17" i="98" s="1"/>
  <c r="B33" i="98"/>
  <c r="M29" i="98"/>
  <c r="M31" i="98" s="1"/>
  <c r="L29" i="98"/>
  <c r="L31" i="98" s="1"/>
  <c r="K29" i="98"/>
  <c r="K31" i="98" s="1"/>
  <c r="J27" i="98"/>
  <c r="J31" i="98" s="1"/>
  <c r="I27" i="98"/>
  <c r="I31" i="98" s="1"/>
  <c r="H27" i="98"/>
  <c r="H31" i="98" s="1"/>
  <c r="G27" i="98"/>
  <c r="G31" i="98" s="1"/>
  <c r="F27" i="98"/>
  <c r="F31" i="98" s="1"/>
  <c r="E27" i="98"/>
  <c r="E31" i="98" s="1"/>
  <c r="D27" i="98"/>
  <c r="D31" i="98" s="1"/>
  <c r="C27" i="98"/>
  <c r="C31" i="98" s="1"/>
  <c r="B27" i="98"/>
  <c r="B28" i="98" s="1"/>
  <c r="M16" i="98"/>
  <c r="L16" i="98"/>
  <c r="K16" i="98"/>
  <c r="J16" i="98"/>
  <c r="I16" i="98"/>
  <c r="H16" i="98"/>
  <c r="G16" i="98"/>
  <c r="F16" i="98"/>
  <c r="E16" i="98"/>
  <c r="D16" i="98"/>
  <c r="C16" i="98"/>
  <c r="B16" i="98"/>
  <c r="N15" i="98"/>
  <c r="N14" i="98"/>
  <c r="N13" i="98"/>
  <c r="B10" i="98"/>
  <c r="C10" i="98" s="1"/>
  <c r="D10" i="98" s="1"/>
  <c r="E10" i="98" s="1"/>
  <c r="F10" i="98" s="1"/>
  <c r="G10" i="98" s="1"/>
  <c r="H10" i="98" s="1"/>
  <c r="I10" i="98" s="1"/>
  <c r="J10" i="98" s="1"/>
  <c r="K10" i="98" s="1"/>
  <c r="L10" i="98" s="1"/>
  <c r="M10" i="98" s="1"/>
  <c r="N9" i="98"/>
  <c r="B31" i="97"/>
  <c r="M27" i="97"/>
  <c r="M29" i="97" s="1"/>
  <c r="L27" i="97"/>
  <c r="L29" i="97" s="1"/>
  <c r="K27" i="97"/>
  <c r="K29" i="97" s="1"/>
  <c r="J25" i="97"/>
  <c r="J29" i="97" s="1"/>
  <c r="I25" i="97"/>
  <c r="I29" i="97" s="1"/>
  <c r="H25" i="97"/>
  <c r="H29" i="97" s="1"/>
  <c r="G25" i="97"/>
  <c r="G29" i="97" s="1"/>
  <c r="F25" i="97"/>
  <c r="F29" i="97" s="1"/>
  <c r="E25" i="97"/>
  <c r="E29" i="97" s="1"/>
  <c r="D25" i="97"/>
  <c r="D29" i="97" s="1"/>
  <c r="C25" i="97"/>
  <c r="C29" i="97" s="1"/>
  <c r="B25" i="97"/>
  <c r="B29" i="97" s="1"/>
  <c r="M19" i="97"/>
  <c r="L19" i="97"/>
  <c r="K19" i="97"/>
  <c r="M15" i="97"/>
  <c r="L15" i="97"/>
  <c r="K15" i="97"/>
  <c r="J15" i="97"/>
  <c r="I15" i="97"/>
  <c r="H15" i="97"/>
  <c r="B15" i="97"/>
  <c r="G15" i="97" s="1"/>
  <c r="M14" i="97"/>
  <c r="L14" i="97"/>
  <c r="K14" i="97"/>
  <c r="J14" i="97"/>
  <c r="I14" i="97"/>
  <c r="H14" i="97"/>
  <c r="G14" i="97"/>
  <c r="F14" i="97"/>
  <c r="E14" i="97"/>
  <c r="D14" i="97"/>
  <c r="C14" i="97"/>
  <c r="B14" i="97"/>
  <c r="N12" i="97"/>
  <c r="B10" i="97"/>
  <c r="C10" i="97" s="1"/>
  <c r="D10" i="97" s="1"/>
  <c r="E10" i="97" s="1"/>
  <c r="F10" i="97" s="1"/>
  <c r="G10" i="97" s="1"/>
  <c r="H10" i="97" s="1"/>
  <c r="I10" i="97" s="1"/>
  <c r="J10" i="97" s="1"/>
  <c r="K10" i="97" s="1"/>
  <c r="L10" i="97" s="1"/>
  <c r="M10" i="97" s="1"/>
  <c r="N9" i="97"/>
  <c r="B34" i="98" l="1"/>
  <c r="N29" i="97"/>
  <c r="B32" i="97"/>
  <c r="B33" i="97" s="1"/>
  <c r="B35" i="98"/>
  <c r="E15" i="97"/>
  <c r="N16" i="98"/>
  <c r="D15" i="97"/>
  <c r="N32" i="98"/>
  <c r="C33" i="98"/>
  <c r="B18" i="98"/>
  <c r="C28" i="98"/>
  <c r="D17" i="98"/>
  <c r="E17" i="98"/>
  <c r="I17" i="98"/>
  <c r="N27" i="98"/>
  <c r="N29" i="98"/>
  <c r="B31" i="98"/>
  <c r="N31" i="98" s="1"/>
  <c r="G17" i="98"/>
  <c r="H17" i="98"/>
  <c r="F17" i="98"/>
  <c r="K30" i="98"/>
  <c r="K22" i="98" s="1"/>
  <c r="C31" i="97"/>
  <c r="N25" i="97"/>
  <c r="N27" i="97"/>
  <c r="F15" i="97"/>
  <c r="B26" i="97"/>
  <c r="K28" i="97"/>
  <c r="K20" i="97" s="1"/>
  <c r="N30" i="97"/>
  <c r="N14" i="97"/>
  <c r="C15" i="97"/>
  <c r="M36" i="96"/>
  <c r="M38" i="96" s="1"/>
  <c r="L36" i="96"/>
  <c r="K34" i="96"/>
  <c r="K38" i="96" s="1"/>
  <c r="J34" i="96"/>
  <c r="J38" i="96" s="1"/>
  <c r="I32" i="96"/>
  <c r="I38" i="96" s="1"/>
  <c r="H32" i="96"/>
  <c r="H38" i="96" s="1"/>
  <c r="G32" i="96"/>
  <c r="G38" i="96" s="1"/>
  <c r="F32" i="96"/>
  <c r="F38" i="96" s="1"/>
  <c r="E32" i="96"/>
  <c r="E38" i="96" s="1"/>
  <c r="D32" i="96"/>
  <c r="D38" i="96" s="1"/>
  <c r="C32" i="96"/>
  <c r="C38" i="96" s="1"/>
  <c r="B32" i="96"/>
  <c r="M17" i="96"/>
  <c r="L17" i="96"/>
  <c r="K17" i="96"/>
  <c r="J17" i="96"/>
  <c r="I17" i="96"/>
  <c r="H17" i="96"/>
  <c r="G17" i="96"/>
  <c r="F17" i="96"/>
  <c r="E17" i="96"/>
  <c r="D17" i="96"/>
  <c r="C17" i="96"/>
  <c r="B17" i="96"/>
  <c r="N15" i="96"/>
  <c r="N14" i="96"/>
  <c r="N13" i="96"/>
  <c r="B10" i="96"/>
  <c r="C10" i="96" s="1"/>
  <c r="D10" i="96" s="1"/>
  <c r="E10" i="96" s="1"/>
  <c r="F10" i="96" s="1"/>
  <c r="G10" i="96" s="1"/>
  <c r="H10" i="96" s="1"/>
  <c r="I10" i="96" s="1"/>
  <c r="J10" i="96" s="1"/>
  <c r="K10" i="96" s="1"/>
  <c r="L10" i="96" s="1"/>
  <c r="M10" i="96" s="1"/>
  <c r="N9" i="96"/>
  <c r="M29" i="95"/>
  <c r="M31" i="95" s="1"/>
  <c r="L29" i="95"/>
  <c r="K29" i="95"/>
  <c r="K31" i="95" s="1"/>
  <c r="J27" i="95"/>
  <c r="J31" i="95" s="1"/>
  <c r="I27" i="95"/>
  <c r="I31" i="95" s="1"/>
  <c r="H27" i="95"/>
  <c r="H31" i="95" s="1"/>
  <c r="G27" i="95"/>
  <c r="G31" i="95" s="1"/>
  <c r="F27" i="95"/>
  <c r="F31" i="95" s="1"/>
  <c r="E27" i="95"/>
  <c r="E31" i="95" s="1"/>
  <c r="D27" i="95"/>
  <c r="D31" i="95" s="1"/>
  <c r="C27" i="95"/>
  <c r="C31" i="95" s="1"/>
  <c r="B27" i="95"/>
  <c r="B28" i="95" s="1"/>
  <c r="M16" i="95"/>
  <c r="L16" i="95"/>
  <c r="K16" i="95"/>
  <c r="J16" i="95"/>
  <c r="I16" i="95"/>
  <c r="H16" i="95"/>
  <c r="G16" i="95"/>
  <c r="F16" i="95"/>
  <c r="E16" i="95"/>
  <c r="D16" i="95"/>
  <c r="C16" i="95"/>
  <c r="B16" i="95"/>
  <c r="N14" i="95"/>
  <c r="N13" i="95"/>
  <c r="B10" i="95"/>
  <c r="C10" i="95" s="1"/>
  <c r="D10" i="95" s="1"/>
  <c r="E10" i="95" s="1"/>
  <c r="F10" i="95" s="1"/>
  <c r="G10" i="95" s="1"/>
  <c r="H10" i="95" s="1"/>
  <c r="I10" i="95" s="1"/>
  <c r="J10" i="95" s="1"/>
  <c r="K10" i="95" s="1"/>
  <c r="L10" i="95" s="1"/>
  <c r="M10" i="95" s="1"/>
  <c r="N9" i="95"/>
  <c r="I18" i="78"/>
  <c r="C32" i="97" l="1"/>
  <c r="C33" i="97" s="1"/>
  <c r="C34" i="98"/>
  <c r="C35" i="98" s="1"/>
  <c r="L28" i="97"/>
  <c r="M28" i="97" s="1"/>
  <c r="N32" i="96"/>
  <c r="F18" i="78"/>
  <c r="J18" i="78"/>
  <c r="G18" i="78"/>
  <c r="K18" i="78"/>
  <c r="N17" i="96"/>
  <c r="N39" i="96"/>
  <c r="D18" i="78"/>
  <c r="H18" i="78"/>
  <c r="L18" i="78"/>
  <c r="J35" i="96"/>
  <c r="K35" i="96" s="1"/>
  <c r="L35" i="96" s="1"/>
  <c r="E18" i="78"/>
  <c r="N36" i="96"/>
  <c r="D31" i="97"/>
  <c r="E31" i="97" s="1"/>
  <c r="E32" i="97" s="1"/>
  <c r="D33" i="98"/>
  <c r="B24" i="98"/>
  <c r="B20" i="98"/>
  <c r="C18" i="98" s="1"/>
  <c r="C24" i="98" s="1"/>
  <c r="C25" i="98" s="1"/>
  <c r="K23" i="98"/>
  <c r="D28" i="98"/>
  <c r="L30" i="98"/>
  <c r="K21" i="97"/>
  <c r="C26" i="97"/>
  <c r="B16" i="97"/>
  <c r="N34" i="96"/>
  <c r="L37" i="96"/>
  <c r="L38" i="96"/>
  <c r="B33" i="96"/>
  <c r="B38" i="96"/>
  <c r="N32" i="95"/>
  <c r="B33" i="95"/>
  <c r="N16" i="95"/>
  <c r="B18" i="95"/>
  <c r="C28" i="95"/>
  <c r="L31" i="95"/>
  <c r="N27" i="95"/>
  <c r="N29" i="95"/>
  <c r="B31" i="95"/>
  <c r="K30" i="95"/>
  <c r="K22" i="95" s="1"/>
  <c r="L20" i="97" l="1"/>
  <c r="L21" i="97" s="1"/>
  <c r="M20" i="97" s="1"/>
  <c r="M21" i="97" s="1"/>
  <c r="D32" i="97"/>
  <c r="D33" i="97" s="1"/>
  <c r="D34" i="98"/>
  <c r="D35" i="98" s="1"/>
  <c r="B34" i="95"/>
  <c r="B35" i="95" s="1"/>
  <c r="J23" i="96"/>
  <c r="J25" i="96" s="1"/>
  <c r="K23" i="96" s="1"/>
  <c r="K25" i="96" s="1"/>
  <c r="L24" i="96" s="1"/>
  <c r="N31" i="95"/>
  <c r="B40" i="96"/>
  <c r="E33" i="98"/>
  <c r="E28" i="98"/>
  <c r="L22" i="98"/>
  <c r="M30" i="98"/>
  <c r="B25" i="98"/>
  <c r="C20" i="98"/>
  <c r="B22" i="97"/>
  <c r="B18" i="97"/>
  <c r="C16" i="97" s="1"/>
  <c r="C22" i="97" s="1"/>
  <c r="C23" i="97" s="1"/>
  <c r="E33" i="97"/>
  <c r="F31" i="97"/>
  <c r="F32" i="97" s="1"/>
  <c r="D26" i="97"/>
  <c r="C33" i="96"/>
  <c r="B19" i="96"/>
  <c r="L27" i="96"/>
  <c r="M37" i="96"/>
  <c r="M35" i="96"/>
  <c r="N38" i="96"/>
  <c r="C33" i="95"/>
  <c r="C34" i="95" s="1"/>
  <c r="K23" i="95"/>
  <c r="L30" i="95"/>
  <c r="D28" i="95"/>
  <c r="B24" i="95"/>
  <c r="B20" i="95"/>
  <c r="C18" i="95" s="1"/>
  <c r="C40" i="96" l="1"/>
  <c r="C41" i="96" s="1"/>
  <c r="C42" i="96" s="1"/>
  <c r="B41" i="96"/>
  <c r="B42" i="96" s="1"/>
  <c r="E34" i="98"/>
  <c r="E35" i="98" s="1"/>
  <c r="N23" i="96"/>
  <c r="F33" i="98"/>
  <c r="F34" i="98" s="1"/>
  <c r="F28" i="98"/>
  <c r="L23" i="98"/>
  <c r="M22" i="98" s="1"/>
  <c r="D18" i="98"/>
  <c r="F33" i="97"/>
  <c r="G31" i="97"/>
  <c r="G32" i="97" s="1"/>
  <c r="N20" i="97"/>
  <c r="B23" i="97"/>
  <c r="E26" i="97"/>
  <c r="C18" i="97"/>
  <c r="B29" i="96"/>
  <c r="B21" i="96"/>
  <c r="C19" i="96" s="1"/>
  <c r="C29" i="96" s="1"/>
  <c r="C30" i="96" s="1"/>
  <c r="L28" i="96"/>
  <c r="M27" i="96" s="1"/>
  <c r="D33" i="96"/>
  <c r="L25" i="96"/>
  <c r="M24" i="96" s="1"/>
  <c r="C35" i="95"/>
  <c r="D33" i="95"/>
  <c r="D34" i="95" s="1"/>
  <c r="C24" i="95"/>
  <c r="C25" i="95" s="1"/>
  <c r="C20" i="95"/>
  <c r="D18" i="95" s="1"/>
  <c r="D24" i="95" s="1"/>
  <c r="D25" i="95" s="1"/>
  <c r="B25" i="95"/>
  <c r="L22" i="95"/>
  <c r="M30" i="95"/>
  <c r="E28" i="95"/>
  <c r="D40" i="96" l="1"/>
  <c r="D41" i="96" s="1"/>
  <c r="D42" i="96" s="1"/>
  <c r="F35" i="98"/>
  <c r="G33" i="98"/>
  <c r="G34" i="98" s="1"/>
  <c r="M23" i="98"/>
  <c r="N22" i="98"/>
  <c r="D24" i="98"/>
  <c r="D20" i="98"/>
  <c r="G28" i="98"/>
  <c r="G33" i="97"/>
  <c r="H31" i="97"/>
  <c r="H32" i="97" s="1"/>
  <c r="F26" i="97"/>
  <c r="D16" i="97"/>
  <c r="M28" i="96"/>
  <c r="N27" i="96"/>
  <c r="M25" i="96"/>
  <c r="N24" i="96"/>
  <c r="E33" i="96"/>
  <c r="B30" i="96"/>
  <c r="C21" i="96"/>
  <c r="D19" i="96" s="1"/>
  <c r="D29" i="96" s="1"/>
  <c r="D30" i="96" s="1"/>
  <c r="D35" i="95"/>
  <c r="E33" i="95"/>
  <c r="E34" i="95" s="1"/>
  <c r="D20" i="95"/>
  <c r="E18" i="95" s="1"/>
  <c r="E24" i="95" s="1"/>
  <c r="E25" i="95" s="1"/>
  <c r="F28" i="95"/>
  <c r="L23" i="95"/>
  <c r="M22" i="95" s="1"/>
  <c r="E40" i="96" l="1"/>
  <c r="E41" i="96" s="1"/>
  <c r="E42" i="96" s="1"/>
  <c r="G35" i="98"/>
  <c r="H33" i="98"/>
  <c r="H34" i="98" s="1"/>
  <c r="E18" i="98"/>
  <c r="H28" i="98"/>
  <c r="D25" i="98"/>
  <c r="H33" i="97"/>
  <c r="I31" i="97"/>
  <c r="I32" i="97" s="1"/>
  <c r="D22" i="97"/>
  <c r="D18" i="97"/>
  <c r="G26" i="97"/>
  <c r="D21" i="96"/>
  <c r="E19" i="96" s="1"/>
  <c r="E29" i="96" s="1"/>
  <c r="E30" i="96" s="1"/>
  <c r="F33" i="96"/>
  <c r="F33" i="95"/>
  <c r="F34" i="95" s="1"/>
  <c r="E35" i="95"/>
  <c r="M23" i="95"/>
  <c r="N22" i="95"/>
  <c r="G28" i="95"/>
  <c r="E20" i="95"/>
  <c r="F18" i="95" s="1"/>
  <c r="F40" i="96" l="1"/>
  <c r="F41" i="96" s="1"/>
  <c r="F42" i="96" s="1"/>
  <c r="I33" i="98"/>
  <c r="I34" i="98" s="1"/>
  <c r="H35" i="98"/>
  <c r="E24" i="98"/>
  <c r="E20" i="98"/>
  <c r="I28" i="98"/>
  <c r="H26" i="97"/>
  <c r="D23" i="97"/>
  <c r="I33" i="97"/>
  <c r="J31" i="97"/>
  <c r="J32" i="97" s="1"/>
  <c r="E16" i="97"/>
  <c r="G33" i="96"/>
  <c r="E21" i="96"/>
  <c r="F19" i="96" s="1"/>
  <c r="F35" i="95"/>
  <c r="G33" i="95"/>
  <c r="G34" i="95" s="1"/>
  <c r="F24" i="95"/>
  <c r="F20" i="95"/>
  <c r="G18" i="95" s="1"/>
  <c r="H28" i="95"/>
  <c r="G40" i="96" l="1"/>
  <c r="G41" i="96" s="1"/>
  <c r="I35" i="98"/>
  <c r="J33" i="98"/>
  <c r="J34" i="98" s="1"/>
  <c r="E25" i="98"/>
  <c r="J28" i="98"/>
  <c r="F18" i="98"/>
  <c r="F20" i="98" s="1"/>
  <c r="E22" i="97"/>
  <c r="J33" i="97"/>
  <c r="K31" i="97"/>
  <c r="K32" i="97" s="1"/>
  <c r="I26" i="97"/>
  <c r="E18" i="97"/>
  <c r="G42" i="96"/>
  <c r="F29" i="96"/>
  <c r="F21" i="96"/>
  <c r="G19" i="96" s="1"/>
  <c r="G29" i="96" s="1"/>
  <c r="G30" i="96" s="1"/>
  <c r="H33" i="96"/>
  <c r="H33" i="95"/>
  <c r="H34" i="95" s="1"/>
  <c r="G35" i="95"/>
  <c r="G24" i="95"/>
  <c r="G25" i="95" s="1"/>
  <c r="I28" i="95"/>
  <c r="F25" i="95"/>
  <c r="G20" i="95"/>
  <c r="H18" i="95" s="1"/>
  <c r="H24" i="95" s="1"/>
  <c r="H40" i="96" l="1"/>
  <c r="H41" i="96" s="1"/>
  <c r="H42" i="96" s="1"/>
  <c r="K33" i="98"/>
  <c r="K34" i="98" s="1"/>
  <c r="J35" i="98"/>
  <c r="K28" i="98"/>
  <c r="F24" i="98"/>
  <c r="G18" i="98"/>
  <c r="G24" i="98" s="1"/>
  <c r="G25" i="98" s="1"/>
  <c r="J26" i="97"/>
  <c r="F16" i="97"/>
  <c r="K33" i="97"/>
  <c r="L31" i="97"/>
  <c r="L32" i="97" s="1"/>
  <c r="E23" i="97"/>
  <c r="I33" i="96"/>
  <c r="I40" i="96"/>
  <c r="I41" i="96" s="1"/>
  <c r="F30" i="96"/>
  <c r="G21" i="96"/>
  <c r="H35" i="95"/>
  <c r="I33" i="95"/>
  <c r="I34" i="95" s="1"/>
  <c r="H25" i="95"/>
  <c r="J28" i="95"/>
  <c r="H20" i="95"/>
  <c r="J40" i="96" l="1"/>
  <c r="J41" i="96" s="1"/>
  <c r="K35" i="98"/>
  <c r="L33" i="98"/>
  <c r="L34" i="98" s="1"/>
  <c r="L28" i="98"/>
  <c r="G20" i="98"/>
  <c r="F25" i="98"/>
  <c r="F22" i="97"/>
  <c r="F18" i="97"/>
  <c r="L33" i="97"/>
  <c r="M31" i="97"/>
  <c r="K26" i="97"/>
  <c r="I42" i="96"/>
  <c r="H19" i="96"/>
  <c r="H21" i="96" s="1"/>
  <c r="J33" i="96"/>
  <c r="J33" i="95"/>
  <c r="J34" i="95" s="1"/>
  <c r="I35" i="95"/>
  <c r="I18" i="95"/>
  <c r="I24" i="95" s="1"/>
  <c r="I25" i="95" s="1"/>
  <c r="K28" i="95"/>
  <c r="M32" i="97" l="1"/>
  <c r="M33" i="97" s="1"/>
  <c r="L35" i="98"/>
  <c r="M33" i="98"/>
  <c r="H18" i="98"/>
  <c r="H24" i="98" s="1"/>
  <c r="M28" i="98"/>
  <c r="G16" i="97"/>
  <c r="G22" i="97" s="1"/>
  <c r="G23" i="97" s="1"/>
  <c r="L26" i="97"/>
  <c r="F23" i="97"/>
  <c r="H29" i="96"/>
  <c r="I19" i="96"/>
  <c r="I29" i="96" s="1"/>
  <c r="I30" i="96" s="1"/>
  <c r="J42" i="96"/>
  <c r="K40" i="96"/>
  <c r="K41" i="96" s="1"/>
  <c r="K33" i="96"/>
  <c r="K33" i="95"/>
  <c r="K34" i="95" s="1"/>
  <c r="J35" i="95"/>
  <c r="I20" i="95"/>
  <c r="L28" i="95"/>
  <c r="M34" i="98" l="1"/>
  <c r="M35" i="98" s="1"/>
  <c r="H25" i="98"/>
  <c r="H20" i="98"/>
  <c r="M26" i="97"/>
  <c r="G18" i="97"/>
  <c r="I21" i="96"/>
  <c r="J20" i="96" s="1"/>
  <c r="J29" i="96" s="1"/>
  <c r="J30" i="96" s="1"/>
  <c r="L33" i="96"/>
  <c r="K42" i="96"/>
  <c r="L40" i="96"/>
  <c r="L41" i="96" s="1"/>
  <c r="N19" i="96"/>
  <c r="H30" i="96"/>
  <c r="K35" i="95"/>
  <c r="L33" i="95"/>
  <c r="L34" i="95" s="1"/>
  <c r="M28" i="95"/>
  <c r="J18" i="95"/>
  <c r="J21" i="96" l="1"/>
  <c r="K20" i="96" s="1"/>
  <c r="K29" i="96" s="1"/>
  <c r="K30" i="96" s="1"/>
  <c r="I18" i="98"/>
  <c r="I24" i="98" s="1"/>
  <c r="I25" i="98" s="1"/>
  <c r="H16" i="97"/>
  <c r="H22" i="97" s="1"/>
  <c r="M33" i="96"/>
  <c r="L42" i="96"/>
  <c r="M40" i="96"/>
  <c r="M41" i="96" s="1"/>
  <c r="L35" i="95"/>
  <c r="M33" i="95"/>
  <c r="J24" i="95"/>
  <c r="J25" i="95" s="1"/>
  <c r="N18" i="95"/>
  <c r="J20" i="95"/>
  <c r="M34" i="95" l="1"/>
  <c r="M35" i="95" s="1"/>
  <c r="M42" i="96"/>
  <c r="K21" i="96"/>
  <c r="L20" i="96" s="1"/>
  <c r="I20" i="98"/>
  <c r="J18" i="98" s="1"/>
  <c r="H23" i="97"/>
  <c r="H18" i="97"/>
  <c r="K19" i="95"/>
  <c r="J24" i="98" l="1"/>
  <c r="J25" i="98" s="1"/>
  <c r="N18" i="98"/>
  <c r="J20" i="98"/>
  <c r="I16" i="97"/>
  <c r="I22" i="97" s="1"/>
  <c r="I23" i="97" s="1"/>
  <c r="L29" i="96"/>
  <c r="L30" i="96" s="1"/>
  <c r="L21" i="96"/>
  <c r="K24" i="95"/>
  <c r="K25" i="95" s="1"/>
  <c r="K20" i="95"/>
  <c r="K19" i="98" l="1"/>
  <c r="I18" i="97"/>
  <c r="M20" i="96"/>
  <c r="L19" i="95"/>
  <c r="L20" i="95" s="1"/>
  <c r="K24" i="98" l="1"/>
  <c r="K25" i="98" s="1"/>
  <c r="K20" i="98"/>
  <c r="J16" i="97"/>
  <c r="M29" i="96"/>
  <c r="N20" i="96"/>
  <c r="M21" i="96"/>
  <c r="L24" i="95"/>
  <c r="L25" i="95" s="1"/>
  <c r="M19" i="95"/>
  <c r="M24" i="95" s="1"/>
  <c r="L19" i="98" l="1"/>
  <c r="L20" i="98" s="1"/>
  <c r="J22" i="97"/>
  <c r="J23" i="97" s="1"/>
  <c r="N16" i="97"/>
  <c r="J18" i="97"/>
  <c r="K17" i="97" s="1"/>
  <c r="M30" i="96"/>
  <c r="N30" i="96" s="1"/>
  <c r="N29" i="96"/>
  <c r="M25" i="95"/>
  <c r="N25" i="95" s="1"/>
  <c r="N24" i="95"/>
  <c r="M20" i="95"/>
  <c r="N19" i="95"/>
  <c r="L24" i="98" l="1"/>
  <c r="L25" i="98" s="1"/>
  <c r="M19" i="98"/>
  <c r="M24" i="98" s="1"/>
  <c r="M25" i="98" l="1"/>
  <c r="N25" i="98" s="1"/>
  <c r="N24" i="98"/>
  <c r="M20" i="98"/>
  <c r="N19" i="98"/>
  <c r="K22" i="97"/>
  <c r="K23" i="97" s="1"/>
  <c r="K18" i="97"/>
  <c r="L17" i="97" l="1"/>
  <c r="L22" i="97" l="1"/>
  <c r="L23" i="97" s="1"/>
  <c r="L18" i="97"/>
  <c r="M17" i="97" l="1"/>
  <c r="M22" i="97" l="1"/>
  <c r="N17" i="97"/>
  <c r="M18" i="97"/>
  <c r="M23" i="97" l="1"/>
  <c r="N23" i="97" s="1"/>
  <c r="N22" i="97"/>
  <c r="M25" i="82" l="1"/>
  <c r="L25" i="82"/>
  <c r="K25" i="82"/>
  <c r="J25" i="82"/>
  <c r="I25" i="82"/>
  <c r="H25" i="82"/>
  <c r="G25" i="82"/>
  <c r="F25" i="82"/>
  <c r="E25" i="82"/>
  <c r="D25" i="82"/>
  <c r="C25" i="82"/>
  <c r="B25" i="82"/>
  <c r="M18" i="82"/>
  <c r="L18" i="82"/>
  <c r="K18" i="82"/>
  <c r="J18" i="82"/>
  <c r="I18" i="82"/>
  <c r="H18" i="82"/>
  <c r="G18" i="82"/>
  <c r="F18" i="82"/>
  <c r="E18" i="82"/>
  <c r="D18" i="82"/>
  <c r="C18" i="82"/>
  <c r="B18" i="82"/>
  <c r="N16" i="82"/>
  <c r="N15" i="82"/>
  <c r="B12" i="82"/>
  <c r="C12" i="82" s="1"/>
  <c r="D12" i="82" s="1"/>
  <c r="E12" i="82" s="1"/>
  <c r="F12" i="82" s="1"/>
  <c r="G12" i="82" s="1"/>
  <c r="H12" i="82" s="1"/>
  <c r="I12" i="82" s="1"/>
  <c r="J12" i="82" s="1"/>
  <c r="K12" i="82" s="1"/>
  <c r="L12" i="82" s="1"/>
  <c r="M12" i="82" s="1"/>
  <c r="N11" i="82"/>
  <c r="M41" i="78"/>
  <c r="L41" i="78"/>
  <c r="K41" i="78"/>
  <c r="J41" i="78"/>
  <c r="I41" i="78"/>
  <c r="H41" i="78"/>
  <c r="G41" i="78"/>
  <c r="F41" i="78"/>
  <c r="E41" i="78"/>
  <c r="D41" i="78"/>
  <c r="B41" i="78"/>
  <c r="C41" i="78"/>
  <c r="B40" i="78"/>
  <c r="M36" i="78"/>
  <c r="M38" i="78" s="1"/>
  <c r="L36" i="78"/>
  <c r="K34" i="78"/>
  <c r="K38" i="78" s="1"/>
  <c r="J34" i="78"/>
  <c r="J38" i="78" s="1"/>
  <c r="I34" i="78"/>
  <c r="I38" i="78" s="1"/>
  <c r="H34" i="78"/>
  <c r="H38" i="78" s="1"/>
  <c r="G34" i="78"/>
  <c r="G38" i="78" s="1"/>
  <c r="F32" i="78"/>
  <c r="F38" i="78" s="1"/>
  <c r="E32" i="78"/>
  <c r="E38" i="78" s="1"/>
  <c r="D32" i="78"/>
  <c r="D38" i="78" s="1"/>
  <c r="C32" i="78"/>
  <c r="C38" i="78" s="1"/>
  <c r="B32" i="78"/>
  <c r="B33" i="78" s="1"/>
  <c r="B19" i="78" s="1"/>
  <c r="M17" i="78"/>
  <c r="L17" i="78"/>
  <c r="K17" i="78"/>
  <c r="J17" i="78"/>
  <c r="I17" i="78"/>
  <c r="H17" i="78"/>
  <c r="G17" i="78"/>
  <c r="F17" i="78"/>
  <c r="E17" i="78"/>
  <c r="D17" i="78"/>
  <c r="C17" i="78"/>
  <c r="B17" i="78"/>
  <c r="N15" i="78"/>
  <c r="N14" i="78"/>
  <c r="N13" i="78"/>
  <c r="B10" i="78"/>
  <c r="C10" i="78" s="1"/>
  <c r="D10" i="78" s="1"/>
  <c r="E10" i="78" s="1"/>
  <c r="F10" i="78" s="1"/>
  <c r="G10" i="78" s="1"/>
  <c r="H10" i="78" s="1"/>
  <c r="I10" i="78" s="1"/>
  <c r="J10" i="78" s="1"/>
  <c r="K10" i="78" s="1"/>
  <c r="L10" i="78" s="1"/>
  <c r="M10" i="78" s="1"/>
  <c r="N9" i="78"/>
  <c r="N36" i="78" l="1"/>
  <c r="N41" i="78"/>
  <c r="N18" i="82"/>
  <c r="L38" i="78"/>
  <c r="N32" i="78"/>
  <c r="N25" i="82"/>
  <c r="B26" i="82"/>
  <c r="B28" i="82"/>
  <c r="B29" i="82" s="1"/>
  <c r="N17" i="78"/>
  <c r="C33" i="78"/>
  <c r="L37" i="78"/>
  <c r="L27" i="78" s="1"/>
  <c r="L28" i="78" s="1"/>
  <c r="B42" i="78"/>
  <c r="C42" i="78" s="1"/>
  <c r="D42" i="78" s="1"/>
  <c r="E42" i="78" s="1"/>
  <c r="F42" i="78" s="1"/>
  <c r="G42" i="78" s="1"/>
  <c r="H42" i="78" s="1"/>
  <c r="I42" i="78" s="1"/>
  <c r="J42" i="78" s="1"/>
  <c r="K42" i="78" s="1"/>
  <c r="L42" i="78" s="1"/>
  <c r="M42" i="78" s="1"/>
  <c r="C40" i="78"/>
  <c r="N27" i="82"/>
  <c r="N39" i="78"/>
  <c r="B21" i="78"/>
  <c r="B29" i="78"/>
  <c r="B30" i="78" s="1"/>
  <c r="D33" i="78"/>
  <c r="N34" i="78"/>
  <c r="M37" i="78"/>
  <c r="G35" i="78"/>
  <c r="G23" i="78" s="1"/>
  <c r="B38" i="78"/>
  <c r="N38" i="78" l="1"/>
  <c r="B43" i="78"/>
  <c r="B44" i="78" s="1"/>
  <c r="D40" i="78"/>
  <c r="D43" i="78" s="1"/>
  <c r="D44" i="78" s="1"/>
  <c r="C43" i="78"/>
  <c r="C44" i="78" s="1"/>
  <c r="B30" i="82"/>
  <c r="C28" i="82"/>
  <c r="C26" i="82"/>
  <c r="D26" i="82" s="1"/>
  <c r="E26" i="82" s="1"/>
  <c r="F26" i="82" s="1"/>
  <c r="B20" i="82"/>
  <c r="M27" i="78"/>
  <c r="M28" i="78" s="1"/>
  <c r="E33" i="78"/>
  <c r="H35" i="78"/>
  <c r="G25" i="78"/>
  <c r="C19" i="78"/>
  <c r="E40" i="78" l="1"/>
  <c r="E43" i="78" s="1"/>
  <c r="E44" i="78" s="1"/>
  <c r="C29" i="82"/>
  <c r="C30" i="82" s="1"/>
  <c r="D28" i="82"/>
  <c r="E28" i="82" s="1"/>
  <c r="B21" i="82"/>
  <c r="C20" i="82" s="1"/>
  <c r="C22" i="82" s="1"/>
  <c r="B22" i="82"/>
  <c r="B23" i="82" s="1"/>
  <c r="N27" i="78"/>
  <c r="G26" i="82"/>
  <c r="H23" i="78"/>
  <c r="I35" i="78"/>
  <c r="C29" i="78"/>
  <c r="C21" i="78"/>
  <c r="F33" i="78"/>
  <c r="F40" i="78" l="1"/>
  <c r="F43" i="78" s="1"/>
  <c r="F44" i="78" s="1"/>
  <c r="F28" i="82"/>
  <c r="F29" i="82" s="1"/>
  <c r="F30" i="82" s="1"/>
  <c r="E29" i="82"/>
  <c r="E30" i="82" s="1"/>
  <c r="D29" i="82"/>
  <c r="D30" i="82" s="1"/>
  <c r="C21" i="82"/>
  <c r="D20" i="82" s="1"/>
  <c r="C23" i="82"/>
  <c r="H26" i="82"/>
  <c r="C30" i="78"/>
  <c r="J35" i="78"/>
  <c r="G33" i="78"/>
  <c r="D19" i="78"/>
  <c r="H25" i="78"/>
  <c r="I23" i="78" s="1"/>
  <c r="G40" i="78" l="1"/>
  <c r="G28" i="82"/>
  <c r="G29" i="82" s="1"/>
  <c r="G30" i="82" s="1"/>
  <c r="D22" i="82"/>
  <c r="I26" i="82"/>
  <c r="D21" i="82"/>
  <c r="I25" i="78"/>
  <c r="J23" i="78" s="1"/>
  <c r="J25" i="78" s="1"/>
  <c r="H33" i="78"/>
  <c r="D29" i="78"/>
  <c r="K35" i="78"/>
  <c r="D21" i="78"/>
  <c r="G43" i="78" l="1"/>
  <c r="G44" i="78" s="1"/>
  <c r="H40" i="78"/>
  <c r="H28" i="82"/>
  <c r="H29" i="82" s="1"/>
  <c r="H30" i="82" s="1"/>
  <c r="E20" i="82"/>
  <c r="D23" i="82"/>
  <c r="J26" i="82"/>
  <c r="L35" i="78"/>
  <c r="K23" i="78"/>
  <c r="K25" i="78" s="1"/>
  <c r="I33" i="78"/>
  <c r="D30" i="78"/>
  <c r="E19" i="78"/>
  <c r="E21" i="78" s="1"/>
  <c r="H43" i="78" l="1"/>
  <c r="H44" i="78" s="1"/>
  <c r="I40" i="78"/>
  <c r="I28" i="82"/>
  <c r="I29" i="82" s="1"/>
  <c r="I30" i="82" s="1"/>
  <c r="K26" i="82"/>
  <c r="E22" i="82"/>
  <c r="E21" i="82"/>
  <c r="F19" i="78"/>
  <c r="F29" i="78" s="1"/>
  <c r="F30" i="78" s="1"/>
  <c r="N23" i="78"/>
  <c r="J33" i="78"/>
  <c r="E29" i="78"/>
  <c r="L24" i="78"/>
  <c r="M35" i="78"/>
  <c r="I43" i="78" l="1"/>
  <c r="I44" i="78" s="1"/>
  <c r="J40" i="78"/>
  <c r="J28" i="82"/>
  <c r="J29" i="82" s="1"/>
  <c r="J30" i="82" s="1"/>
  <c r="F20" i="82"/>
  <c r="L26" i="82"/>
  <c r="E23" i="82"/>
  <c r="E30" i="78"/>
  <c r="L25" i="78"/>
  <c r="M24" i="78" s="1"/>
  <c r="K33" i="78"/>
  <c r="N19" i="78"/>
  <c r="F21" i="78"/>
  <c r="J43" i="78" l="1"/>
  <c r="J44" i="78" s="1"/>
  <c r="K40" i="78"/>
  <c r="K28" i="82"/>
  <c r="K29" i="82" s="1"/>
  <c r="K30" i="82" s="1"/>
  <c r="F22" i="82"/>
  <c r="F23" i="82" s="1"/>
  <c r="M26" i="82"/>
  <c r="F21" i="82"/>
  <c r="M25" i="78"/>
  <c r="N24" i="78"/>
  <c r="L33" i="78"/>
  <c r="G20" i="78"/>
  <c r="L28" i="82" l="1"/>
  <c r="L29" i="82" s="1"/>
  <c r="K43" i="78"/>
  <c r="K44" i="78" s="1"/>
  <c r="L40" i="78"/>
  <c r="G20" i="82"/>
  <c r="G22" i="82" s="1"/>
  <c r="G23" i="82" s="1"/>
  <c r="L30" i="82"/>
  <c r="M28" i="82"/>
  <c r="G29" i="78"/>
  <c r="G30" i="78" s="1"/>
  <c r="M33" i="78"/>
  <c r="G21" i="78"/>
  <c r="L43" i="78" l="1"/>
  <c r="L44" i="78" s="1"/>
  <c r="M40" i="78"/>
  <c r="M43" i="78" s="1"/>
  <c r="M44" i="78" s="1"/>
  <c r="M29" i="82"/>
  <c r="M30" i="82" s="1"/>
  <c r="G21" i="82"/>
  <c r="H20" i="78"/>
  <c r="H21" i="78" s="1"/>
  <c r="H20" i="82" l="1"/>
  <c r="H22" i="82" s="1"/>
  <c r="H23" i="82" s="1"/>
  <c r="I20" i="78"/>
  <c r="I29" i="78" s="1"/>
  <c r="I30" i="78" s="1"/>
  <c r="H29" i="78"/>
  <c r="H30" i="78" s="1"/>
  <c r="H21" i="82" l="1"/>
  <c r="I21" i="78"/>
  <c r="I20" i="82" l="1"/>
  <c r="I22" i="82" s="1"/>
  <c r="I23" i="82" s="1"/>
  <c r="J20" i="78"/>
  <c r="I21" i="82" l="1"/>
  <c r="J29" i="78"/>
  <c r="J30" i="78" s="1"/>
  <c r="J21" i="78"/>
  <c r="J20" i="82" l="1"/>
  <c r="J22" i="82" s="1"/>
  <c r="J23" i="82" s="1"/>
  <c r="K20" i="78"/>
  <c r="J21" i="82" l="1"/>
  <c r="K29" i="78"/>
  <c r="K30" i="78" s="1"/>
  <c r="K21" i="78"/>
  <c r="K20" i="82" l="1"/>
  <c r="K22" i="82" s="1"/>
  <c r="K23" i="82" s="1"/>
  <c r="L20" i="78"/>
  <c r="K21" i="82" l="1"/>
  <c r="L29" i="78"/>
  <c r="L30" i="78" s="1"/>
  <c r="L21" i="78"/>
  <c r="L20" i="82" l="1"/>
  <c r="L22" i="82" s="1"/>
  <c r="L23" i="82" s="1"/>
  <c r="M20" i="78"/>
  <c r="L21" i="82" l="1"/>
  <c r="M29" i="78"/>
  <c r="N20" i="78"/>
  <c r="M21" i="78"/>
  <c r="M20" i="82" l="1"/>
  <c r="M30" i="78"/>
  <c r="N30" i="78" s="1"/>
  <c r="N29" i="78"/>
  <c r="M22" i="82" l="1"/>
  <c r="N20" i="82"/>
  <c r="M21" i="82"/>
  <c r="M23" i="82" l="1"/>
  <c r="N23" i="82" s="1"/>
  <c r="N22" i="82"/>
  <c r="M29" i="58" l="1"/>
  <c r="M31" i="58" s="1"/>
  <c r="L29" i="58"/>
  <c r="L31" i="58" s="1"/>
  <c r="K29" i="58"/>
  <c r="K31" i="58" s="1"/>
  <c r="B33" i="58"/>
  <c r="J29" i="58"/>
  <c r="I29" i="58"/>
  <c r="H29" i="58"/>
  <c r="H31" i="58" s="1"/>
  <c r="G29" i="58"/>
  <c r="G30" i="58" s="1"/>
  <c r="F27" i="58"/>
  <c r="F31" i="58" s="1"/>
  <c r="E27" i="58"/>
  <c r="E31" i="58" s="1"/>
  <c r="D27" i="58"/>
  <c r="D31" i="58" s="1"/>
  <c r="C27" i="58"/>
  <c r="C31" i="58" s="1"/>
  <c r="B27" i="58"/>
  <c r="B28" i="58" s="1"/>
  <c r="M16" i="58"/>
  <c r="L16" i="58"/>
  <c r="K16" i="58"/>
  <c r="J16" i="58"/>
  <c r="I16" i="58"/>
  <c r="H16" i="58"/>
  <c r="G16" i="58"/>
  <c r="F16" i="58"/>
  <c r="E16" i="58"/>
  <c r="D16" i="58"/>
  <c r="C16" i="58"/>
  <c r="B16" i="58"/>
  <c r="N15" i="58"/>
  <c r="N14" i="58"/>
  <c r="N13" i="58"/>
  <c r="B10" i="58"/>
  <c r="C10" i="58" s="1"/>
  <c r="D10" i="58" s="1"/>
  <c r="E10" i="58" s="1"/>
  <c r="F10" i="58" s="1"/>
  <c r="G10" i="58" s="1"/>
  <c r="H10" i="58" s="1"/>
  <c r="I10" i="58" s="1"/>
  <c r="J10" i="58" s="1"/>
  <c r="K10" i="58" s="1"/>
  <c r="L10" i="58" s="1"/>
  <c r="M10" i="58" s="1"/>
  <c r="N9" i="58"/>
  <c r="B34" i="58" l="1"/>
  <c r="B35" i="58" s="1"/>
  <c r="H30" i="58"/>
  <c r="I30" i="58" s="1"/>
  <c r="G22" i="58"/>
  <c r="C33" i="58"/>
  <c r="C28" i="58"/>
  <c r="B18" i="58"/>
  <c r="B24" i="58" s="1"/>
  <c r="I31" i="58"/>
  <c r="N27" i="58"/>
  <c r="B31" i="58"/>
  <c r="J31" i="58"/>
  <c r="N16" i="58"/>
  <c r="N29" i="58"/>
  <c r="G31" i="58"/>
  <c r="N32" i="58"/>
  <c r="C34" i="58" l="1"/>
  <c r="C35" i="58" s="1"/>
  <c r="D33" i="58"/>
  <c r="J30" i="58"/>
  <c r="B20" i="58"/>
  <c r="C18" i="58" s="1"/>
  <c r="C24" i="58" s="1"/>
  <c r="G23" i="58"/>
  <c r="H22" i="58" s="1"/>
  <c r="H23" i="58" s="1"/>
  <c r="I22" i="58" s="1"/>
  <c r="I23" i="58" s="1"/>
  <c r="D28" i="58"/>
  <c r="N31" i="58"/>
  <c r="D34" i="58" l="1"/>
  <c r="D35" i="58" s="1"/>
  <c r="C25" i="58"/>
  <c r="E33" i="58"/>
  <c r="E34" i="58" s="1"/>
  <c r="C20" i="58"/>
  <c r="D18" i="58" s="1"/>
  <c r="D24" i="58" s="1"/>
  <c r="K30" i="58"/>
  <c r="J22" i="58"/>
  <c r="J23" i="58" s="1"/>
  <c r="E28" i="58"/>
  <c r="B25" i="58"/>
  <c r="F33" i="58" l="1"/>
  <c r="G33" i="58" s="1"/>
  <c r="G34" i="58" s="1"/>
  <c r="E35" i="58"/>
  <c r="D25" i="58"/>
  <c r="K22" i="58"/>
  <c r="K23" i="58" s="1"/>
  <c r="L30" i="58"/>
  <c r="F28" i="58"/>
  <c r="D20" i="58"/>
  <c r="G35" i="58" l="1"/>
  <c r="F34" i="58"/>
  <c r="F35" i="58" s="1"/>
  <c r="L22" i="58"/>
  <c r="L23" i="58" s="1"/>
  <c r="G28" i="58"/>
  <c r="E18" i="58"/>
  <c r="E24" i="58" s="1"/>
  <c r="H33" i="58"/>
  <c r="M30" i="58"/>
  <c r="H34" i="58" l="1"/>
  <c r="H35" i="58" s="1"/>
  <c r="E20" i="58"/>
  <c r="F18" i="58" s="1"/>
  <c r="F24" i="58" s="1"/>
  <c r="M22" i="58"/>
  <c r="H28" i="58"/>
  <c r="I33" i="58"/>
  <c r="I34" i="58" l="1"/>
  <c r="I35" i="58" s="1"/>
  <c r="M23" i="58"/>
  <c r="F25" i="58"/>
  <c r="N22" i="58"/>
  <c r="F20" i="58"/>
  <c r="G19" i="58" s="1"/>
  <c r="G24" i="58" s="1"/>
  <c r="I28" i="58"/>
  <c r="N18" i="58"/>
  <c r="J33" i="58"/>
  <c r="E25" i="58"/>
  <c r="J34" i="58" l="1"/>
  <c r="J35" i="58" s="1"/>
  <c r="J28" i="58"/>
  <c r="K33" i="58"/>
  <c r="G20" i="58"/>
  <c r="K34" i="58" l="1"/>
  <c r="K35" i="58" s="1"/>
  <c r="H19" i="58"/>
  <c r="H24" i="58" s="1"/>
  <c r="G25" i="58"/>
  <c r="L33" i="58"/>
  <c r="K28" i="58"/>
  <c r="L34" i="58" l="1"/>
  <c r="L35" i="58" s="1"/>
  <c r="M33" i="58"/>
  <c r="L28" i="58"/>
  <c r="H20" i="58"/>
  <c r="M34" i="58" l="1"/>
  <c r="M35" i="58" s="1"/>
  <c r="H25" i="58"/>
  <c r="M28" i="58"/>
  <c r="I19" i="58"/>
  <c r="I24" i="58" s="1"/>
  <c r="I20" i="58" l="1"/>
  <c r="I25" i="58" l="1"/>
  <c r="J19" i="58"/>
  <c r="J24" i="58" s="1"/>
  <c r="J25" i="58" l="1"/>
  <c r="J20" i="58"/>
  <c r="K19" i="58" l="1"/>
  <c r="K24" i="58" s="1"/>
  <c r="K20" i="58" l="1"/>
  <c r="L19" i="58" s="1"/>
  <c r="L24" i="58" s="1"/>
  <c r="K25" i="58"/>
  <c r="L25" i="58" l="1"/>
  <c r="L20" i="58"/>
  <c r="M19" i="58" s="1"/>
  <c r="M24" i="58" s="1"/>
  <c r="M20" i="58" l="1"/>
  <c r="N19" i="58"/>
  <c r="M25" i="58" l="1"/>
  <c r="N25" i="58" s="1"/>
  <c r="N24" i="58"/>
</calcChain>
</file>

<file path=xl/sharedStrings.xml><?xml version="1.0" encoding="utf-8"?>
<sst xmlns="http://schemas.openxmlformats.org/spreadsheetml/2006/main" count="4455" uniqueCount="521">
  <si>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</si>
  <si>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</si>
  <si>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</si>
  <si>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</si>
  <si>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</si>
  <si>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</si>
  <si>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</si>
  <si>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</si>
  <si>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</si>
  <si>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</si>
  <si>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</si>
  <si>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</si>
  <si>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</si>
  <si>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Monatslohn</t>
  </si>
  <si>
    <t>Brutto</t>
  </si>
  <si>
    <t>QST-Lohn</t>
  </si>
  <si>
    <t>Auszahlung</t>
  </si>
  <si>
    <t>A0N</t>
  </si>
  <si>
    <t>Kanton</t>
  </si>
  <si>
    <t>SV-Tage</t>
  </si>
  <si>
    <t>SV-Tage kumul.</t>
  </si>
  <si>
    <t>Bezeichnung</t>
  </si>
  <si>
    <t>B0N</t>
  </si>
  <si>
    <t>QST-Tage</t>
  </si>
  <si>
    <t>Zivilstand</t>
  </si>
  <si>
    <t>Kinderzulagen</t>
  </si>
  <si>
    <t>Beschäftigungsgrad</t>
  </si>
  <si>
    <t>TI</t>
  </si>
  <si>
    <t>H1N</t>
  </si>
  <si>
    <t>B1N</t>
  </si>
  <si>
    <t>QST-Lohn Total</t>
  </si>
  <si>
    <t>single</t>
  </si>
  <si>
    <t>married</t>
  </si>
  <si>
    <t>Bonus</t>
  </si>
  <si>
    <t>C0N</t>
  </si>
  <si>
    <t>13. Monatslohn</t>
  </si>
  <si>
    <t>X</t>
  </si>
  <si>
    <t>Beschäftigung</t>
  </si>
  <si>
    <t>Weitere Beschäftigung (X)</t>
  </si>
  <si>
    <t>Austritt:</t>
  </si>
  <si>
    <t>C1N</t>
  </si>
  <si>
    <t>QST-Lohn A0N</t>
  </si>
  <si>
    <t>QST-Lohn A0N kumul.</t>
  </si>
  <si>
    <t>QST-Ausgleich C1N</t>
  </si>
  <si>
    <t>QST-Lohn C1N</t>
  </si>
  <si>
    <t>QST-Lohn C1N kumul.</t>
  </si>
  <si>
    <t>QST-Lohn C0N</t>
  </si>
  <si>
    <t>QST-Ausgleich B0N</t>
  </si>
  <si>
    <t>QST-Lohn B0N</t>
  </si>
  <si>
    <t>QST-Lohn B0N kumul.</t>
  </si>
  <si>
    <t>QST-Lohn C0N kumul.</t>
  </si>
  <si>
    <t>QST-Ausgleich C0N</t>
  </si>
  <si>
    <t>QST-Lohn B1N</t>
  </si>
  <si>
    <t>QST-Lohn B1N kumul.</t>
  </si>
  <si>
    <t>QST-Ausgleich A0N</t>
  </si>
  <si>
    <t>QST-Lohn H1N</t>
  </si>
  <si>
    <t>QST-Lohn H1N kumul.</t>
  </si>
  <si>
    <t>Bonus Vorjahr aperiodisch</t>
  </si>
  <si>
    <t>Version</t>
  </si>
  <si>
    <t>Autor</t>
  </si>
  <si>
    <t>Bemerkungen</t>
  </si>
  <si>
    <t>Ausgabe</t>
  </si>
  <si>
    <t>ero</t>
  </si>
  <si>
    <t>Stundensatz</t>
  </si>
  <si>
    <t>01.01. - 31.12.</t>
  </si>
  <si>
    <t>01.01.- 31.12.</t>
  </si>
  <si>
    <t>16.01.</t>
  </si>
  <si>
    <t>21.02.</t>
  </si>
  <si>
    <t>10.02.</t>
  </si>
  <si>
    <t>18.03.</t>
  </si>
  <si>
    <t>QST-Satz H1N</t>
  </si>
  <si>
    <t>QST-Satz C1N</t>
  </si>
  <si>
    <t>QST-Satz C0N</t>
  </si>
  <si>
    <t>QST-Satz B0N</t>
  </si>
  <si>
    <t>QST-Satz B1N</t>
  </si>
  <si>
    <t>QST-Satz A0N</t>
  </si>
  <si>
    <t>QST-Tarifcode</t>
  </si>
  <si>
    <t>QST-Betrag H1N</t>
  </si>
  <si>
    <t>QST-Betrag H1N kumul.</t>
  </si>
  <si>
    <t>QST-Betrag Total</t>
  </si>
  <si>
    <t>QST-Betrag A0N</t>
  </si>
  <si>
    <t>QST-Betrag A0N kumul.</t>
  </si>
  <si>
    <t>QST-Betrag C1N</t>
  </si>
  <si>
    <t>QST-Betrag C1N kumul.</t>
  </si>
  <si>
    <t>QST-Betrag C0N</t>
  </si>
  <si>
    <t>QST-Betrag C0N kumul.</t>
  </si>
  <si>
    <t>QST-Betrag B0N</t>
  </si>
  <si>
    <t>QST-Betrag B0N kumul.</t>
  </si>
  <si>
    <t>QST-Betrag B1N</t>
  </si>
  <si>
    <t>QST-Betrag B1N kumul.</t>
  </si>
  <si>
    <t xml:space="preserve">13. Monatslohn </t>
  </si>
  <si>
    <t>Provision</t>
  </si>
  <si>
    <t xml:space="preserve">QST-Tage </t>
  </si>
  <si>
    <t>BE</t>
  </si>
  <si>
    <t>Old QST-Tarifcode</t>
  </si>
  <si>
    <t>EMA-Mutation</t>
  </si>
  <si>
    <t>2021-05</t>
  </si>
  <si>
    <t>New QST-Tarifcode</t>
  </si>
  <si>
    <t>New QST-Lohn B0N</t>
  </si>
  <si>
    <t>Old QST-Betrag A0N</t>
  </si>
  <si>
    <t>2021-04</t>
  </si>
  <si>
    <t>QST-SB-periodisch</t>
  </si>
  <si>
    <t>QST-SB-periodisch kumul.</t>
  </si>
  <si>
    <t>QST-SB-aperiodisch</t>
  </si>
  <si>
    <t>QST-SB-aperiodisch kumul.</t>
  </si>
  <si>
    <t>QST-SB-Lohn-Jahr</t>
  </si>
  <si>
    <t>QST-SB-Lohn</t>
  </si>
  <si>
    <t>Nachzahlung</t>
  </si>
  <si>
    <t>Austritt</t>
  </si>
  <si>
    <t>BG</t>
  </si>
  <si>
    <t>BG AG 1</t>
  </si>
  <si>
    <t>BG andere AG</t>
  </si>
  <si>
    <t>Eintritt</t>
  </si>
  <si>
    <t xml:space="preserve">Bonus </t>
  </si>
  <si>
    <t>Correction</t>
  </si>
  <si>
    <t>New QST-Betrag B0N</t>
  </si>
  <si>
    <t>Old QST-Lohn A0N</t>
  </si>
  <si>
    <t>Old QST-SB-Lohn</t>
  </si>
  <si>
    <t>New QST-SB-Lohn</t>
  </si>
  <si>
    <t>civilstate</t>
  </si>
  <si>
    <t>2021-09</t>
  </si>
  <si>
    <t>New QST-Betrag A0N</t>
  </si>
  <si>
    <t>New QST-Lohn A0N</t>
  </si>
  <si>
    <t>2021-12</t>
  </si>
  <si>
    <t>Anzahl Stunden</t>
  </si>
  <si>
    <t>Stundenlohn</t>
  </si>
  <si>
    <t>Woche 1</t>
  </si>
  <si>
    <t>Woche 2</t>
  </si>
  <si>
    <t>Woche 3</t>
  </si>
  <si>
    <t>Woche 4</t>
  </si>
  <si>
    <t>2021-01</t>
  </si>
  <si>
    <t>2021-06</t>
  </si>
  <si>
    <t>children
Deduction</t>
  </si>
  <si>
    <t>Old QST-Betrag B0N</t>
  </si>
  <si>
    <t>New QST-Betrag B1N</t>
  </si>
  <si>
    <t>New QST-Lohn B1N</t>
  </si>
  <si>
    <t>Old QST-Lohn B0N</t>
  </si>
  <si>
    <t>QST-Betrag-Ausgleich A0N</t>
  </si>
  <si>
    <t>BG Total</t>
  </si>
  <si>
    <t>Abgangsentschädigung</t>
  </si>
  <si>
    <t>Prämie</t>
  </si>
  <si>
    <t>Arbeitstage CH</t>
  </si>
  <si>
    <t>Bonus Vorjahr</t>
  </si>
  <si>
    <t>EMA-Entry</t>
  </si>
  <si>
    <t>entry
Company
16.01.2021</t>
  </si>
  <si>
    <t>EMA-Withdrawal</t>
  </si>
  <si>
    <t>withdrawal
Company
18.03.2021</t>
  </si>
  <si>
    <t>VD</t>
  </si>
  <si>
    <t>canton
Change
30.04.2021</t>
  </si>
  <si>
    <t>canton
Change
01.05.2021</t>
  </si>
  <si>
    <t>entry
Company
01.05.2021</t>
  </si>
  <si>
    <t>civilstate
01.06.2021</t>
  </si>
  <si>
    <t>2021-11</t>
  </si>
  <si>
    <t>civilstate
01.07.2021</t>
  </si>
  <si>
    <t>partner
Work
01.10.2021</t>
  </si>
  <si>
    <t>children
Deduction
01.11.2021</t>
  </si>
  <si>
    <t>children
Deduction
01.09.2021</t>
  </si>
  <si>
    <t>partner
Work
01.11.2021</t>
  </si>
  <si>
    <t>children
Deduction
01.10.2021</t>
  </si>
  <si>
    <t>Tarifansätze</t>
  </si>
  <si>
    <t>Monats-Arbeitzeit AG 1</t>
  </si>
  <si>
    <t>Beschreibung</t>
  </si>
  <si>
    <t>Dauer der Beschäftigung</t>
  </si>
  <si>
    <t>Weitere Beschäftigung bei einem andern Arbeitgeber</t>
  </si>
  <si>
    <t>Beschäftigungsgrad Arbeitgeber 1</t>
  </si>
  <si>
    <t xml:space="preserve">Beschäftigungsgrad andere Arbeitgeber </t>
  </si>
  <si>
    <t>Total Beschäftigungsgrad</t>
  </si>
  <si>
    <t>Zivilstand der Person</t>
  </si>
  <si>
    <t>Angewendeter Tarifcode</t>
  </si>
  <si>
    <t>Kumulierte Sozialversicherungstage</t>
  </si>
  <si>
    <t>Anzahl der Sozialversicherungstage</t>
  </si>
  <si>
    <t>Bruttolohn</t>
  </si>
  <si>
    <t>Auszahlungsbetrag nach allen Abzügen</t>
  </si>
  <si>
    <t>Satzbestimmendes Jahreseinkommen</t>
  </si>
  <si>
    <t>Satzbestimmendes Monatseinkommen</t>
  </si>
  <si>
    <t>In diesem Glossar werden die Lohnarten für beide Berechnungsmodelle beschrieben.</t>
  </si>
  <si>
    <t>Stundenlohn der im ERP-System hinterlegt ist</t>
  </si>
  <si>
    <t>Anzahl gearbeitete Stunden</t>
  </si>
  <si>
    <t>Mutationsmeldung aufgrund Veränderungen in den Personendaten</t>
  </si>
  <si>
    <t>Berechnete Quellensteuer</t>
  </si>
  <si>
    <t xml:space="preserve">Ausgleich der Quellensteuer nach einen Tarifcodewechsel </t>
  </si>
  <si>
    <t>Effektiv in der CH gearbeitete Tage</t>
  </si>
  <si>
    <t>Alter Tarifcode bei Korrektur</t>
  </si>
  <si>
    <t>Neuer Tarifcode bei Korrektur</t>
  </si>
  <si>
    <t>Alte berechnete Quellersteuer bei Korrektur</t>
  </si>
  <si>
    <t>Neue berechnete Quellersteuer bei Korrektur</t>
  </si>
  <si>
    <t>Altes satzbestimmendes Monatseinkommen bei Korrektur</t>
  </si>
  <si>
    <t>Neues satzbestimmendes Monatseinkommen bei Korrektur</t>
  </si>
  <si>
    <t>EMA-Withtrawal</t>
  </si>
  <si>
    <t>Austrittsmeldung für eine Person</t>
  </si>
  <si>
    <t>Eintrittsmeldung für eine Person</t>
  </si>
  <si>
    <t>Faktor für die Aufrechnung bei Wochenlöhnern</t>
  </si>
  <si>
    <t>Periodische Lohnarten für die Satzbestimmung</t>
  </si>
  <si>
    <t>Total periodische Lohnarten für die Satzbestimmung</t>
  </si>
  <si>
    <t>Aperiodische Lohnarten für die Satzbestimmung</t>
  </si>
  <si>
    <t>Total aperiodische Lohnarten für die Satzbestimmung</t>
  </si>
  <si>
    <t>Monatliche Arbeitszeit des Arbeitgebers 1</t>
  </si>
  <si>
    <t>Prozent-Satz aus der Tariftabelle</t>
  </si>
  <si>
    <t>Quellensteuer-Kanton</t>
  </si>
  <si>
    <t>Anzahl der Quellensteuer-Tage</t>
  </si>
  <si>
    <t>Berechneter Quellensteuer kumuliert</t>
  </si>
  <si>
    <t>Total Quellensteuer</t>
  </si>
  <si>
    <t>Quellensteuerpflichtiger Lohn</t>
  </si>
  <si>
    <t>Quellensteuerpflichtiger Lohn kumuliert</t>
  </si>
  <si>
    <t>Alter quellensteuerpflichtiger Lohn bei Korrektur</t>
  </si>
  <si>
    <t>Neuer quellensteuerpflichtiger Lohn bei Korrektur</t>
  </si>
  <si>
    <t>Tabelle</t>
  </si>
  <si>
    <t>Occupation</t>
  </si>
  <si>
    <t>Lohnartentext DE</t>
  </si>
  <si>
    <t>Lohnartentext FR</t>
  </si>
  <si>
    <t>Taux horaire</t>
  </si>
  <si>
    <t>Nombre d'heures</t>
  </si>
  <si>
    <t>TO empl. 1</t>
  </si>
  <si>
    <t>TO autres empl.</t>
  </si>
  <si>
    <t>TO totalement</t>
  </si>
  <si>
    <t>Etat civil</t>
  </si>
  <si>
    <t>Période d’occupation</t>
  </si>
  <si>
    <t>Autre activité chez un autre employeur</t>
  </si>
  <si>
    <t>Autre activités</t>
  </si>
  <si>
    <t>Salaire horaire stocké dans le système ERP</t>
  </si>
  <si>
    <t>Temps de travail mensuel empl. 1</t>
  </si>
  <si>
    <t>Temps de travail mensuel de l'employeur 1</t>
  </si>
  <si>
    <t>Nombre d'heures travaillées</t>
  </si>
  <si>
    <t>Facteur de compensation du salaire hebdomadaire</t>
  </si>
  <si>
    <t>Taux d'occupation de l'employeur 1</t>
  </si>
  <si>
    <t>Taux d'occupation des autres l'employeurs 1</t>
  </si>
  <si>
    <t>Taux d'occupation totalment</t>
  </si>
  <si>
    <t>État civil de la personne</t>
  </si>
  <si>
    <t>Code tarif IS appliqué</t>
  </si>
  <si>
    <t>Ancien code tarif pour correction</t>
  </si>
  <si>
    <t>Nouveau code tarif pour correction</t>
  </si>
  <si>
    <t>Avis d'entrée pour une personne</t>
  </si>
  <si>
    <t>EMA-Entrée</t>
  </si>
  <si>
    <t>EMA-mutation</t>
  </si>
  <si>
    <t>Notification des mutations dues à des changements dans les données personnel</t>
  </si>
  <si>
    <t>EMA-sortie</t>
  </si>
  <si>
    <t>Avis de départ d'une personne</t>
  </si>
  <si>
    <t>Canton IS</t>
  </si>
  <si>
    <t>Canton</t>
  </si>
  <si>
    <t>Jours AS</t>
  </si>
  <si>
    <t>Nombre de jours d'assurance sociale</t>
  </si>
  <si>
    <t>Jours AS cumulé</t>
  </si>
  <si>
    <t>Cumul des jours d'assurance sociale</t>
  </si>
  <si>
    <t>Jours IS</t>
  </si>
  <si>
    <t>Nombre de jours impôt à la source</t>
  </si>
  <si>
    <t>Jours travaillés CH</t>
  </si>
  <si>
    <t>Jours travaillés efficacement en CH</t>
  </si>
  <si>
    <t>Salaire brut</t>
  </si>
  <si>
    <t>Brut</t>
  </si>
  <si>
    <t>Pourcentage de la table des taux</t>
  </si>
  <si>
    <t>Taux IS A0N</t>
  </si>
  <si>
    <t>Montant IS A0N</t>
  </si>
  <si>
    <t>L’impôt à la source calculé</t>
  </si>
  <si>
    <t>Old Montant IS A0N</t>
  </si>
  <si>
    <t>New Montant IS A0N</t>
  </si>
  <si>
    <t>Ancienne impôt à la source calculée pour correction</t>
  </si>
  <si>
    <t>Nouvelle impôt à la source calculée pour correction</t>
  </si>
  <si>
    <t>Compensation IS A0N</t>
  </si>
  <si>
    <t>Compensation de l'impôt à la source après un changement de code tarif</t>
  </si>
  <si>
    <t>Montant IS A0N cumul.</t>
  </si>
  <si>
    <t>L’impôt à la source calculé cumulé</t>
  </si>
  <si>
    <t>Montant IS A0N total</t>
  </si>
  <si>
    <t>Total de l'impôt à la source</t>
  </si>
  <si>
    <t>Paiement</t>
  </si>
  <si>
    <t>Montant du paiement après toutes les retenues</t>
  </si>
  <si>
    <t>Salaire IS A0N</t>
  </si>
  <si>
    <t>Salaire soumis à l’impôt à la source</t>
  </si>
  <si>
    <t>Old Salaire IS A0N</t>
  </si>
  <si>
    <t>New Salaire IS A0N</t>
  </si>
  <si>
    <t>Salaire IS A0N cumul.</t>
  </si>
  <si>
    <t>Salaire soumis à l’impôt à la source cumulé</t>
  </si>
  <si>
    <t>Salaire IS DT périodique</t>
  </si>
  <si>
    <t>Rubriques périodiques pour le salaire déterminant</t>
  </si>
  <si>
    <t>Salaire IS DT périodique cumul.</t>
  </si>
  <si>
    <t>Rubriques périodiques cumulés pour le salaire déterminant</t>
  </si>
  <si>
    <t>Salaire IS DT apériodique</t>
  </si>
  <si>
    <t>Rubriques apériodiques pour le salaire déterminant</t>
  </si>
  <si>
    <t>Salaire IS DT apériodique cumul.</t>
  </si>
  <si>
    <t>Rubriques apériodiques cumulés pour le salaire déterminant</t>
  </si>
  <si>
    <t>Salaire déterminant annuel</t>
  </si>
  <si>
    <t>Salaire déterminant mensuel</t>
  </si>
  <si>
    <t>Ancienne salaire impôt à la source pour correction</t>
  </si>
  <si>
    <t>Nouveau salaire impôt à la source pour correction</t>
  </si>
  <si>
    <t>Ancienne salaire déterminant annuel pour correction</t>
  </si>
  <si>
    <t>Nouveau salaire déterminant mensuel pour correction</t>
  </si>
  <si>
    <t>Stundenlohn (monatlich)</t>
  </si>
  <si>
    <t>Salaire IS DT année</t>
  </si>
  <si>
    <t>Salaire IS DT</t>
  </si>
  <si>
    <t>Old Salaire IS DT</t>
  </si>
  <si>
    <t>New Salaire IS DT</t>
  </si>
  <si>
    <t>Ferienauszahlung</t>
  </si>
  <si>
    <t>Inhaltsverzeichnis</t>
  </si>
  <si>
    <t>Arbeitstage effektiv</t>
  </si>
  <si>
    <t>Arbeitstage effektiv kumul.</t>
  </si>
  <si>
    <t>Arbeitstage CH kumul.</t>
  </si>
  <si>
    <t xml:space="preserve">Old Aperiodische Leistungen </t>
  </si>
  <si>
    <t xml:space="preserve">New Aperiodische Leistungen </t>
  </si>
  <si>
    <t>Nachzahlung Kinderzulagen</t>
  </si>
  <si>
    <t>Y1: Person mit normaler Beschäftigung Grundlohn plus Provision, 13. Monatslohn im Dezember</t>
  </si>
  <si>
    <t>Y2: Person mit normaler Beschäftigung und zwei Lohnerhöhungen im Steuerjahr</t>
  </si>
  <si>
    <t>Y3: Person mit halbjährlichem 13. Monatslohn</t>
  </si>
  <si>
    <t>Y4: Person mit normaler Beschäftigung Grundlohn plus Provision, 13. Monatslohn im November und Dezember</t>
  </si>
  <si>
    <t>Y5: Person mit Austritt am 31.5., 13. Monatslohn wird halbjährlich ausbezahlt</t>
  </si>
  <si>
    <t>Y6: Person mit 2 Arbeitgeber  (Hochrechnung Satzbestimmungsbasis auf 100% Beschäftigungsgrad)</t>
  </si>
  <si>
    <t>Y7: Person mit 2 Arbeitgeber  (Hochrechnung Satzbestimmungsbasis auf 90% Beschäftigungsgrad)</t>
  </si>
  <si>
    <t>Y8: Person mit 2 Arbeitgeber  (Hochrechnung Satzbestimmungsbasis auf 100% Beschäftigungsgrad), Bonuszahlung</t>
  </si>
  <si>
    <t>Y9: Person mit 2 Arbeitgeber, Stundenlohn mit unterschiedlichen  Sätzen und 60% Pensum beim anderen Arbeitgeber</t>
  </si>
  <si>
    <t>Y10: Person mit 2 Arbeitgeber, Stundenlohn mit unterschiedlichen Ansätzen, das Pensum beim anderen Arbeitgeber ist nicht bekannt, Umrechnung auf 100%</t>
  </si>
  <si>
    <t>Y11_AG1: Person mit 2 Arbeitgeber, Wegfall 2. Arbeitgeber am 15.3.</t>
  </si>
  <si>
    <t>Anzahl Stunden kumul.</t>
  </si>
  <si>
    <t>QST-Stunden</t>
  </si>
  <si>
    <t>Woche 5</t>
  </si>
  <si>
    <t>Woche 6</t>
  </si>
  <si>
    <t>Woche 7</t>
  </si>
  <si>
    <t>Woche 8</t>
  </si>
  <si>
    <t>2021-02</t>
  </si>
  <si>
    <t>Woche 9</t>
  </si>
  <si>
    <t>Woche 10</t>
  </si>
  <si>
    <t>Woche 11</t>
  </si>
  <si>
    <t>Woche 12</t>
  </si>
  <si>
    <t>2021-03</t>
  </si>
  <si>
    <t>Woche 13</t>
  </si>
  <si>
    <t>Woche 14</t>
  </si>
  <si>
    <t>Woche 15</t>
  </si>
  <si>
    <t>Woche 16</t>
  </si>
  <si>
    <t>Woche 17</t>
  </si>
  <si>
    <t>Woche 18</t>
  </si>
  <si>
    <t>Woche 19</t>
  </si>
  <si>
    <t>Woche 20</t>
  </si>
  <si>
    <t>Woche 21</t>
  </si>
  <si>
    <t>Woche 22</t>
  </si>
  <si>
    <t>Woche 23</t>
  </si>
  <si>
    <t>Woche 24</t>
  </si>
  <si>
    <t>AON</t>
  </si>
  <si>
    <t>Schichtzulage</t>
  </si>
  <si>
    <t>Nachtzulage</t>
  </si>
  <si>
    <t>Treueprämie</t>
  </si>
  <si>
    <t>Basis 13. Monatslohn kumul.</t>
  </si>
  <si>
    <t>QST-Tage 13. Monatslohn kumul.</t>
  </si>
  <si>
    <t>x</t>
  </si>
  <si>
    <t>Nachzahlungen</t>
  </si>
  <si>
    <t>Nachzahlung Überzeit</t>
  </si>
  <si>
    <t>Unfalltaggeld</t>
  </si>
  <si>
    <t>Unfalltaggeld Nachzahlung</t>
  </si>
  <si>
    <t>Woche 35</t>
  </si>
  <si>
    <t>Y11_AG2: Person mit 2 Arbeitgeber, Austritt am 15.3., 13. Monatslohn wird jährlich ausbezahlt</t>
  </si>
  <si>
    <t>Y12: Beispiel Personalausleihe:</t>
  </si>
  <si>
    <t>01.01. - 30.06.</t>
  </si>
  <si>
    <t>Y13: Person im Stundenlohn und gleichbleibenden Stundenansatz, wöchentliche Lohnzahlung</t>
  </si>
  <si>
    <t>Y14: Person im Stundenlohn, monatliche Lohnzahlung</t>
  </si>
  <si>
    <t xml:space="preserve">Y15: Person im Stundenlohn, monatliche Lohnzahlung und 2 unterschiedlichen familiären Situationen (1.1.-30.6.=A0N, 1.7.-31.12.=C0N ) Heirat am 26.6. </t>
  </si>
  <si>
    <t>Y16: Person mit mehreren Beschäftigungen während des Steuerjahres, Bonus von Fr. 2'000.-- im März ausbezahlt</t>
  </si>
  <si>
    <t>Y17: Person mit Austritt am 15.6., 13. Monatslohn wird halbjährlich ausbezahlt</t>
  </si>
  <si>
    <t>Y18: Person hat einen Austritt am 15.10., 13. Monatslohn wird vierteljährlich ausbezahlt</t>
  </si>
  <si>
    <t>Y19: Person hat einen Austritt am 15.10., Lohnerhöhung im April, 13. Monatslohn wird vierteljährlich auf der Basis des neuen Lohns ausbezahlt</t>
  </si>
  <si>
    <t>Y20: Person hat einen Austritt am 15.10., Lohnerhöhung im April, 13. Monatslohn wird jährlich auf der Basis des gemittelten Lohns ausbezahlt</t>
  </si>
  <si>
    <t>Y21: Person Eintritt am 1.2. und Austritt am 15.6., 13. Monatslohn wird halbjährlich ausbezahlt</t>
  </si>
  <si>
    <t>Y22: Person Eintritt am 1.4. und Austritt am 15.10., 13. Monatslohn wird jährlich ausbezahlt</t>
  </si>
  <si>
    <t>Y23: Person mit 2 unterschiedlichen familiären Situationen (1.1.-31.5.=A0N, 1.6.-31.12.=B0N ) Heirat am 26.5.</t>
  </si>
  <si>
    <t>Y24: Person mit 2 unterschiedlichen familiären Situationen (1.1.-31.5.=A0N, 1.6.-31.12.=B0N ) Heirat am 26.5. 2 Arbeitgeber Januar bis September</t>
  </si>
  <si>
    <t>Y25: Person mit 2 unterschiedlichen familiären Situationen (1.1.-30.9.=B0N, 1.10.-31.12.=C0N) Ehefrau arbeitet ab 20.9.</t>
  </si>
  <si>
    <t>Y26: Person mit 3 unterschiedlichen familiären Situationen (1.1.-31.5.=A0N, 1.6.-31.10.=B0N, 1.11.-31.12.= B1N), 30'000 Bonus Vorjahr 25.2, Heirat am 8.5., Geburt Kind 9.10.</t>
  </si>
  <si>
    <t>Y27: Person mit 3 unterschiedlichen familiären Situationen (1.1.-31.8.=C0N, 1.9.-31.10.=C1N, 1.11.-31.12.= B1N) Geburt Kind 15.8.</t>
  </si>
  <si>
    <t>Y28: Person mit 2 unterschiedlichen familiären Situationen (1.1.-30.9.=C1N, 1.10.-31.12.=C0N) Kind wird im September volljährig</t>
  </si>
  <si>
    <t>Y29: Person mit Lohnerhöhung und 2 unterschiedlichen familiären Situationen (1.1.-30.9.=B0N, 1.10.-31.12.=C0N) Ehefrau arbeitet ab 20.9.</t>
  </si>
  <si>
    <t>Y30_AG1: Person mit 2 unterschiedlichen familiären Situationen (1.1.-31.5.=A0N, 1.6.-31.12.=B0N ) Heirat am 26.5., Arbeitgeberwechsel per 1.5.</t>
  </si>
  <si>
    <t>Y30_AG2: Person mit 2 unterschiedlichen familiären Situationen (1.1.-31.5.=A0N, 1.6.-31.12.=B0N ) Heirat am 26.5. Arbeitgeberwechsel per 1.5.</t>
  </si>
  <si>
    <t>Y31: Person Eintritt am 10.2. und Austritt am 15.6., 13. Monatslohn wird jährlich ausbezahlt, Ausscheidung Auslandtage</t>
  </si>
  <si>
    <t xml:space="preserve">Y32: Nachzahlung eines Bonus im Folgejahr, Ausscheidung Auslandtage </t>
  </si>
  <si>
    <t xml:space="preserve">Y33: Person mit Austritt vor dem Steuerjahr, Nachzahlung von Ferien und Überzeit im Januar und eines Bonus im Februar des Folgejahrs, Ausscheidung Auslandtage  </t>
  </si>
  <si>
    <t>Y34: Person mit Austritt während des Steuerjahres, Bonus Vorjahr: Fr. 20'000.--/im August beim Austritt</t>
  </si>
  <si>
    <t>Y35: Person mit Austritt während des Steuerjahres, Nachzahlung von Ferienguthaben mit einer Korrektur des Austrittsmonats</t>
  </si>
  <si>
    <t>Y36: Person mit Austritt vor dem Steuerjahr, Nachzahlung von Ferienguthaben im Folgejahr</t>
  </si>
  <si>
    <t>Y37: Person mit Austritt während des Steuerjahres, Nachzahlung eines Bonus, neuer Tarifcode im Auszahlungsmonat</t>
  </si>
  <si>
    <t xml:space="preserve">Y38: Person mit Austritt vor dem Steuerjahr, Nachzahlung eines Bonus im Folgejahr </t>
  </si>
  <si>
    <t>Y39: Alleinstehende Person lebt im gleichen Haushalt mit einem minderjährigen Kind, Nachzahlung im April von Kinderzulagen 200.-- pro Monat ab 01.03. Vorjahr</t>
  </si>
  <si>
    <t>Y40: Person mit 2 unterschiedlichen familiären Situationen, Heirat am 26.3. Korrektur von April und Mai im Juni</t>
  </si>
  <si>
    <t>Y41: Person mit 2 unterschiedlichen familiären Situationen, Heirat am 26.10.2021 Korrektur von November und Dezember im Januar</t>
  </si>
  <si>
    <t>Y42: Person mit 2 unterschiedlichen familiären Situationen, Heirat am 26.3., Geburt am 23.4., Korrektur von April und Mai im Juni und Mai und Juni im Juli</t>
  </si>
  <si>
    <t>YM43: Kantons- und Systemwechsel per 1. September von Jahresmodell nach Monatsmodell</t>
  </si>
  <si>
    <t xml:space="preserve">MY44: Kantons- und Systemwechsel per 1. September von Monatsmodell nach Jahresmodell </t>
  </si>
  <si>
    <t>Y45: Person mit mehreren Beschäftigungen während des Steuerjahres, Bonus von Fr. 2'000.-- im März ausbezahlt, EMA-Meldung</t>
  </si>
  <si>
    <t>Y46: Person mit normaler Beschäftigung und einer Lohnerhöhung im Steuerjahr, Kantonswechsel per 15.4.</t>
  </si>
  <si>
    <t xml:space="preserve">Y47: Person mit Eintritt und 2 unterschiedlichen familiären Situationen (1.5.-31.5.=A0N, 1.6.-31.12.=B0N ) Heirat am 26.5. </t>
  </si>
  <si>
    <t>Y12: Beispiel Personalausleihe</t>
  </si>
  <si>
    <t>Ansätze</t>
  </si>
  <si>
    <t>Eintritt in das Unternehmen</t>
  </si>
  <si>
    <t>Austritt aus dem Unternehmen</t>
  </si>
  <si>
    <t>Kumulierte Basis für die Berechnung des 13. Monatslohns</t>
  </si>
  <si>
    <t>Base 13e salaire mensuel cumulé</t>
  </si>
  <si>
    <t>Base cumulée de calcul du 13e salaire mensuel</t>
  </si>
  <si>
    <t>Gemittelter Stundensatz</t>
  </si>
  <si>
    <t>Gemittelter Stundensatz für die Berechnung des satzbestimmenden Einkommens</t>
  </si>
  <si>
    <t>Heures IS</t>
  </si>
  <si>
    <t>Effektive Arbeitstage</t>
  </si>
  <si>
    <t>Kumulierte effektive Arbeitstage</t>
  </si>
  <si>
    <t>Kumulierte effektiv in der CH gearbeitete Tage</t>
  </si>
  <si>
    <t>Vorschlagsprämie</t>
  </si>
  <si>
    <t>Y42: Person mit 3 unterschiedlichen familiären Situationen, Heirat am 26.3., Geburt am 23.4., Korrektur von April und Mai im Juni und Mai und Juni im Juli</t>
  </si>
  <si>
    <t>Y46: Person mit normaler Beschäftigung und einer Lohnerhöhung im Steuerjahr, Kantonswechsel per 15.4. EMA-Meldung</t>
  </si>
  <si>
    <t>Y47: Person mit Eintritt und 2 unterschiedlichen familiären Situationen (1.5.-31.5.=A0N, 1.6.-31.12.=B0N ) Heirat am 26.5. EMA-Meldung</t>
  </si>
  <si>
    <t>QST-Betrag-Ausgleich B0N</t>
  </si>
  <si>
    <t>Der Einfachheit halber werden für die Berechnungsbeispiele des Monats- und Jahresmodells die selben Tarifansätze verwendet (Lasche Ansätze). TI 2019</t>
  </si>
  <si>
    <t>Taux horaire moyen pour le calcul du revenu imposable pour le taux</t>
  </si>
  <si>
    <t>Entrée</t>
  </si>
  <si>
    <t>Entrée dans l’entreprise</t>
  </si>
  <si>
    <t>Sortie</t>
  </si>
  <si>
    <t>Sortie de l’entreprise</t>
  </si>
  <si>
    <t>Code barème IS</t>
  </si>
  <si>
    <t>Old code barème IS</t>
  </si>
  <si>
    <t>New code barème IS</t>
  </si>
  <si>
    <t>Jours de travail effectifs</t>
  </si>
  <si>
    <t>Jours de travail effectifs cumulés</t>
  </si>
  <si>
    <t>Jours travaillés CH cumulés</t>
  </si>
  <si>
    <t>Jours de travail cumulés effectués en CH</t>
  </si>
  <si>
    <t>Lohnartentext IT</t>
  </si>
  <si>
    <t>Occupazione</t>
  </si>
  <si>
    <t>Periodo di occupazione</t>
  </si>
  <si>
    <t xml:space="preserve">Altra attività </t>
  </si>
  <si>
    <t>Altra attività da un altro dattore di lavoro</t>
  </si>
  <si>
    <t>Salario orario</t>
  </si>
  <si>
    <t>Tempo di lavoro mensile DL1</t>
  </si>
  <si>
    <t>Tempo di lavoro mensile del datore di lavoro 1</t>
  </si>
  <si>
    <t>Numero di ore</t>
  </si>
  <si>
    <t>Numero di ore lavorate</t>
  </si>
  <si>
    <t>Taux horaire moyen</t>
  </si>
  <si>
    <t>Tasso orario medio</t>
  </si>
  <si>
    <t>Tasso orario medio per il calcolo del guadagno determinante l'aliquota</t>
  </si>
  <si>
    <t>Ore IF</t>
  </si>
  <si>
    <t>Fattore di conversione per ricavare il salario settimanale</t>
  </si>
  <si>
    <t>Entrata</t>
  </si>
  <si>
    <t>Entrata nell'impresa</t>
  </si>
  <si>
    <t>Uscita</t>
  </si>
  <si>
    <t>Uscita dall'impresa</t>
  </si>
  <si>
    <t>GO  Datore lavoro 1</t>
  </si>
  <si>
    <t>Grado d'occupazione del datore di lavoro  1</t>
  </si>
  <si>
    <t>GO altro Datore lavoro</t>
  </si>
  <si>
    <t xml:space="preserve">Grado d'occupazione dell'altro datore di lavoro </t>
  </si>
  <si>
    <t>GO totale</t>
  </si>
  <si>
    <t>Totale del grado d'occupazione</t>
  </si>
  <si>
    <t>Stato civile</t>
  </si>
  <si>
    <t>Stato civile della persona</t>
  </si>
  <si>
    <t xml:space="preserve">Codice tariffario IF </t>
  </si>
  <si>
    <t>Codice tariffario IF applicato</t>
  </si>
  <si>
    <t xml:space="preserve">Old codice tariffario IF </t>
  </si>
  <si>
    <t>Vecchio codice tariffario IF per la correzione</t>
  </si>
  <si>
    <t xml:space="preserve">New codice tariffario IF </t>
  </si>
  <si>
    <t>Nuovo codice tariffario IF per la correzione</t>
  </si>
  <si>
    <t>EMA-Entrata</t>
  </si>
  <si>
    <t>Avviso d'entrata per una persona</t>
  </si>
  <si>
    <t>EMA-Mutazione</t>
  </si>
  <si>
    <t>Avviso di mutazione per modifiche nei dati personali</t>
  </si>
  <si>
    <t>EMA-Uscita</t>
  </si>
  <si>
    <t>Avviso d'uscita di una persona</t>
  </si>
  <si>
    <t>Cantone</t>
  </si>
  <si>
    <t>Cantone IF</t>
  </si>
  <si>
    <t>Giorni AS</t>
  </si>
  <si>
    <t>Numero dei giorni di assicurazione sociale</t>
  </si>
  <si>
    <t>Giorni AS cumul.</t>
  </si>
  <si>
    <t>Numero dei giorni di assicurazione sociale cumulati</t>
  </si>
  <si>
    <t>Giorni IF</t>
  </si>
  <si>
    <t xml:space="preserve">Numero dei giorni di assoggettamento all'imposta alla fonte </t>
  </si>
  <si>
    <t>Giorni lavorativi effettivi</t>
  </si>
  <si>
    <t>Giorni lavorativi effettivi cumul.</t>
  </si>
  <si>
    <t>Giorni lavorativi effettivi cumulati</t>
  </si>
  <si>
    <t>Giorni lavorativi CH</t>
  </si>
  <si>
    <t>Giorni lavorativi CH cumul.</t>
  </si>
  <si>
    <t>Giorni lavorativi CH cumulati</t>
  </si>
  <si>
    <t>Base 13a mensilità cumul.</t>
  </si>
  <si>
    <t>Base cumulata per il calcolo della 13a mensilità</t>
  </si>
  <si>
    <t>Lordo</t>
  </si>
  <si>
    <t>Salario lordo</t>
  </si>
  <si>
    <t>Aliquota IF A0N</t>
  </si>
  <si>
    <t>Aliquota percentuale secondo la tariffa IF cantonale</t>
  </si>
  <si>
    <t>Importo IF A0N</t>
  </si>
  <si>
    <t>Importo imposta alla fonte calculato</t>
  </si>
  <si>
    <t>Old Importo IF A0N</t>
  </si>
  <si>
    <t>Vecchio importo imposta alla fonte calcolato per la correzione</t>
  </si>
  <si>
    <t>New Importo IF A0N</t>
  </si>
  <si>
    <t>Nuovo importo imposta alla fonte calcolato per la correzione</t>
  </si>
  <si>
    <t>Compensazione IF A0N</t>
  </si>
  <si>
    <t>Compensatione dell'imposta alla fonte dopo modifica del codice tariffario IF</t>
  </si>
  <si>
    <t>Importo IF A0N cumul.</t>
  </si>
  <si>
    <t>Importo imposta alla fonte calcolato cumulato</t>
  </si>
  <si>
    <t>Salario IF A0N totale</t>
  </si>
  <si>
    <t>Totale imposta alla fonte</t>
  </si>
  <si>
    <t>Pagamento</t>
  </si>
  <si>
    <t>Importo di pagamento dopo tutte le ritenute</t>
  </si>
  <si>
    <t>Salario IF A0N</t>
  </si>
  <si>
    <t xml:space="preserve">Salario soggetto IF </t>
  </si>
  <si>
    <t>Old Salario IF A0N</t>
  </si>
  <si>
    <t>Vecchio salario IF calcolato per la correzione</t>
  </si>
  <si>
    <t>New Salario IF A0N</t>
  </si>
  <si>
    <t>Nuovo salario IF calcolato per la correzione</t>
  </si>
  <si>
    <t>Salario IF A0N cumul.</t>
  </si>
  <si>
    <t>Salario soggetto IF cumulato</t>
  </si>
  <si>
    <t>Salario IF DT periodico</t>
  </si>
  <si>
    <t>Generi di salario periodici per il salario deteminante</t>
  </si>
  <si>
    <t>Salario IF DT periodico cumul.</t>
  </si>
  <si>
    <t>Generi di salario periodici cumulati per il salario deteminante</t>
  </si>
  <si>
    <t>Salario IF DT aperiodico</t>
  </si>
  <si>
    <t>Generi di salario aperiodici per il salario deteminante</t>
  </si>
  <si>
    <t>Salario IF DT aperiodico cumul.</t>
  </si>
  <si>
    <t>Generi di salario aperiodici cumulati per il salario deteminante</t>
  </si>
  <si>
    <t xml:space="preserve">Salario IF DT annuo </t>
  </si>
  <si>
    <t>Salario determinante annuo</t>
  </si>
  <si>
    <t>Salario IF DT</t>
  </si>
  <si>
    <t>Salario determinante mensile</t>
  </si>
  <si>
    <t>Old Salario IF DT</t>
  </si>
  <si>
    <t>Vecchio salario determinante calcolato per la correzione</t>
  </si>
  <si>
    <t>New Salario IF DT</t>
  </si>
  <si>
    <t>Nuovo salario determinante calcolato per la correzione</t>
  </si>
  <si>
    <t>Beispiel 45 noch EMA für Austritt und Eintritt im Februar eingefügt</t>
  </si>
  <si>
    <t>entry
Company
21.02.2021</t>
  </si>
  <si>
    <t>withdrawal
Company
10.02.2021</t>
  </si>
  <si>
    <t>Beispiele YM43 und MY44 bei Monatsmodel noch Lohnarten zur Satzbestimmung des 13. Monatslohns entfernt</t>
  </si>
  <si>
    <t>Final publiziert</t>
  </si>
  <si>
    <t>Richtlinien für Lohndatenverarbeitung</t>
  </si>
  <si>
    <t>Anhang 1: Beispiele zum Jahresmodell der Quellensteuerberechnung</t>
  </si>
  <si>
    <t xml:space="preserve">Version: 20200220 </t>
  </si>
  <si>
    <t>Ausgabe: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</si>
</sst>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2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Protection="0"/>
    <xf numFmtId="0" fontId="11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Font="1"/>
    <xf numFmtId="10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0" fontId="0" fillId="0" borderId="0" xfId="0" applyNumberFormat="1" applyFont="1"/>
    <xf numFmtId="10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1" xfId="0" applyFont="1" applyFill="1" applyBorder="1"/>
    <xf numFmtId="4" fontId="3" fillId="0" borderId="0" xfId="0" applyNumberFormat="1" applyFont="1"/>
    <xf numFmtId="4" fontId="3" fillId="3" borderId="0" xfId="0" applyNumberFormat="1" applyFont="1" applyFill="1"/>
    <xf numFmtId="0" fontId="2" fillId="0" borderId="1" xfId="0" applyFont="1" applyFill="1" applyBorder="1"/>
    <xf numFmtId="4" fontId="2" fillId="0" borderId="1" xfId="0" applyNumberFormat="1" applyFont="1" applyFill="1" applyBorder="1"/>
    <xf numFmtId="10" fontId="3" fillId="0" borderId="0" xfId="0" applyNumberFormat="1" applyFont="1" applyFill="1"/>
    <xf numFmtId="4" fontId="3" fillId="0" borderId="0" xfId="0" applyNumberFormat="1" applyFont="1" applyFill="1"/>
    <xf numFmtId="0" fontId="3" fillId="0" borderId="0" xfId="0" applyFont="1" applyBorder="1"/>
    <xf numFmtId="4" fontId="3" fillId="0" borderId="0" xfId="0" applyNumberFormat="1" applyFont="1" applyBorder="1"/>
    <xf numFmtId="4" fontId="3" fillId="0" borderId="1" xfId="0" applyNumberFormat="1" applyFont="1" applyBorder="1"/>
    <xf numFmtId="4" fontId="2" fillId="0" borderId="0" xfId="0" applyNumberFormat="1" applyFont="1"/>
    <xf numFmtId="0" fontId="3" fillId="3" borderId="0" xfId="0" applyFont="1" applyFill="1"/>
    <xf numFmtId="10" fontId="3" fillId="4" borderId="0" xfId="0" applyNumberFormat="1" applyFont="1" applyFill="1"/>
    <xf numFmtId="4" fontId="3" fillId="4" borderId="0" xfId="0" applyNumberFormat="1" applyFont="1" applyFill="1"/>
    <xf numFmtId="4" fontId="3" fillId="0" borderId="0" xfId="0" applyNumberFormat="1" applyFont="1" applyFill="1" applyBorder="1"/>
    <xf numFmtId="4" fontId="3" fillId="0" borderId="1" xfId="0" applyNumberFormat="1" applyFont="1" applyFill="1" applyBorder="1"/>
    <xf numFmtId="9" fontId="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0" fontId="3" fillId="0" borderId="0" xfId="0" applyNumberFormat="1" applyFont="1"/>
    <xf numFmtId="0" fontId="3" fillId="0" borderId="0" xfId="0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0" xfId="0" applyFont="1" applyBorder="1"/>
    <xf numFmtId="0" fontId="3" fillId="0" borderId="0" xfId="0" quotePrefix="1" applyFont="1" applyBorder="1"/>
    <xf numFmtId="4" fontId="3" fillId="5" borderId="0" xfId="0" applyNumberFormat="1" applyFont="1" applyFill="1"/>
    <xf numFmtId="0" fontId="3" fillId="6" borderId="0" xfId="0" applyFont="1" applyFill="1" applyAlignment="1">
      <alignment horizontal="right"/>
    </xf>
    <xf numFmtId="4" fontId="3" fillId="6" borderId="0" xfId="0" applyNumberFormat="1" applyFont="1" applyFill="1"/>
    <xf numFmtId="4" fontId="3" fillId="7" borderId="0" xfId="0" applyNumberFormat="1" applyFont="1" applyFill="1"/>
    <xf numFmtId="0" fontId="3" fillId="8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10" fontId="3" fillId="7" borderId="0" xfId="0" applyNumberFormat="1" applyFont="1" applyFill="1"/>
    <xf numFmtId="4" fontId="3" fillId="9" borderId="0" xfId="0" applyNumberFormat="1" applyFont="1" applyFill="1"/>
    <xf numFmtId="0" fontId="3" fillId="9" borderId="0" xfId="0" applyFont="1" applyFill="1" applyAlignment="1">
      <alignment horizontal="right"/>
    </xf>
    <xf numFmtId="10" fontId="3" fillId="9" borderId="0" xfId="0" applyNumberFormat="1" applyFont="1" applyFill="1"/>
    <xf numFmtId="10" fontId="3" fillId="6" borderId="0" xfId="0" applyNumberFormat="1" applyFont="1" applyFill="1"/>
    <xf numFmtId="0" fontId="3" fillId="5" borderId="0" xfId="0" applyFont="1" applyFill="1" applyAlignment="1">
      <alignment horizontal="right"/>
    </xf>
    <xf numFmtId="10" fontId="3" fillId="5" borderId="0" xfId="0" applyNumberFormat="1" applyFont="1" applyFill="1"/>
    <xf numFmtId="10" fontId="3" fillId="8" borderId="0" xfId="0" applyNumberFormat="1" applyFont="1" applyFill="1"/>
    <xf numFmtId="4" fontId="3" fillId="8" borderId="0" xfId="0" applyNumberFormat="1" applyFont="1" applyFill="1"/>
    <xf numFmtId="0" fontId="3" fillId="0" borderId="0" xfId="0" applyFont="1" applyBorder="1" applyAlignment="1">
      <alignment horizontal="right"/>
    </xf>
    <xf numFmtId="10" fontId="3" fillId="9" borderId="0" xfId="0" applyNumberFormat="1" applyFont="1" applyFill="1" applyBorder="1"/>
    <xf numFmtId="4" fontId="2" fillId="0" borderId="0" xfId="0" applyNumberFormat="1" applyFont="1" applyBorder="1"/>
    <xf numFmtId="9" fontId="3" fillId="0" borderId="0" xfId="0" applyNumberFormat="1" applyFont="1" applyBorder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4" fontId="2" fillId="0" borderId="0" xfId="0" applyNumberFormat="1" applyFont="1"/>
    <xf numFmtId="0" fontId="3" fillId="9" borderId="0" xfId="0" applyFont="1" applyFill="1" applyBorder="1" applyAlignment="1">
      <alignment horizontal="right"/>
    </xf>
    <xf numFmtId="4" fontId="3" fillId="9" borderId="0" xfId="0" applyNumberFormat="1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3" fillId="0" borderId="1" xfId="0" applyNumberFormat="1" applyFont="1" applyFill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4" fontId="3" fillId="0" borderId="2" xfId="0" applyNumberFormat="1" applyFont="1" applyBorder="1"/>
    <xf numFmtId="4" fontId="2" fillId="0" borderId="3" xfId="0" applyNumberFormat="1" applyFont="1" applyFill="1" applyBorder="1"/>
    <xf numFmtId="10" fontId="3" fillId="9" borderId="2" xfId="0" applyNumberFormat="1" applyFont="1" applyFill="1" applyBorder="1"/>
    <xf numFmtId="4" fontId="3" fillId="0" borderId="2" xfId="0" applyNumberFormat="1" applyFont="1" applyFill="1" applyBorder="1"/>
    <xf numFmtId="10" fontId="3" fillId="4" borderId="2" xfId="0" applyNumberFormat="1" applyFont="1" applyFill="1" applyBorder="1"/>
    <xf numFmtId="10" fontId="3" fillId="4" borderId="0" xfId="0" applyNumberFormat="1" applyFont="1" applyFill="1" applyBorder="1"/>
    <xf numFmtId="4" fontId="3" fillId="0" borderId="3" xfId="0" applyNumberFormat="1" applyFont="1" applyFill="1" applyBorder="1"/>
    <xf numFmtId="4" fontId="2" fillId="0" borderId="2" xfId="0" applyNumberFormat="1" applyFont="1" applyBorder="1"/>
    <xf numFmtId="0" fontId="3" fillId="0" borderId="2" xfId="0" applyFont="1" applyBorder="1"/>
    <xf numFmtId="4" fontId="3" fillId="4" borderId="2" xfId="0" applyNumberFormat="1" applyFont="1" applyFill="1" applyBorder="1"/>
    <xf numFmtId="4" fontId="3" fillId="4" borderId="0" xfId="0" applyNumberFormat="1" applyFont="1" applyFill="1" applyBorder="1"/>
    <xf numFmtId="9" fontId="3" fillId="0" borderId="4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" fontId="3" fillId="0" borderId="4" xfId="0" applyNumberFormat="1" applyFont="1" applyBorder="1"/>
    <xf numFmtId="4" fontId="2" fillId="0" borderId="5" xfId="0" applyNumberFormat="1" applyFont="1" applyFill="1" applyBorder="1"/>
    <xf numFmtId="10" fontId="3" fillId="9" borderId="4" xfId="0" applyNumberFormat="1" applyFont="1" applyFill="1" applyBorder="1"/>
    <xf numFmtId="4" fontId="3" fillId="0" borderId="4" xfId="0" applyNumberFormat="1" applyFont="1" applyFill="1" applyBorder="1"/>
    <xf numFmtId="10" fontId="3" fillId="4" borderId="4" xfId="0" applyNumberFormat="1" applyFont="1" applyFill="1" applyBorder="1"/>
    <xf numFmtId="4" fontId="3" fillId="0" borderId="5" xfId="0" applyNumberFormat="1" applyFont="1" applyFill="1" applyBorder="1"/>
    <xf numFmtId="4" fontId="2" fillId="0" borderId="4" xfId="0" applyNumberFormat="1" applyFont="1" applyBorder="1"/>
    <xf numFmtId="0" fontId="3" fillId="0" borderId="4" xfId="0" applyFont="1" applyBorder="1"/>
    <xf numFmtId="4" fontId="3" fillId="4" borderId="4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0" fillId="0" borderId="0" xfId="0" applyNumberFormat="1" applyFont="1"/>
    <xf numFmtId="0" fontId="5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4" fontId="3" fillId="10" borderId="0" xfId="0" applyNumberFormat="1" applyFont="1" applyFill="1"/>
    <xf numFmtId="4" fontId="3" fillId="10" borderId="0" xfId="0" applyNumberFormat="1" applyFont="1" applyFill="1" applyBorder="1"/>
    <xf numFmtId="0" fontId="2" fillId="0" borderId="0" xfId="0" applyFont="1" applyFill="1" applyAlignment="1">
      <alignment horizontal="right" vertical="center"/>
    </xf>
    <xf numFmtId="4" fontId="2" fillId="0" borderId="0" xfId="0" applyNumberFormat="1" applyFont="1" applyFill="1" applyBorder="1"/>
    <xf numFmtId="10" fontId="3" fillId="0" borderId="0" xfId="0" applyNumberFormat="1" applyFont="1" applyFill="1" applyBorder="1"/>
    <xf numFmtId="4" fontId="3" fillId="0" borderId="6" xfId="0" applyNumberFormat="1" applyFont="1" applyFill="1" applyBorder="1"/>
    <xf numFmtId="4" fontId="3" fillId="10" borderId="2" xfId="0" applyNumberFormat="1" applyFont="1" applyFill="1" applyBorder="1"/>
    <xf numFmtId="4" fontId="3" fillId="10" borderId="4" xfId="0" applyNumberFormat="1" applyFont="1" applyFill="1" applyBorder="1"/>
    <xf numFmtId="14" fontId="3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right"/>
    </xf>
    <xf numFmtId="9" fontId="3" fillId="3" borderId="0" xfId="0" applyNumberFormat="1" applyFont="1" applyFill="1" applyAlignment="1">
      <alignment horizontal="right"/>
    </xf>
    <xf numFmtId="10" fontId="3" fillId="3" borderId="0" xfId="0" applyNumberFormat="1" applyFont="1" applyFill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10" fontId="3" fillId="0" borderId="0" xfId="0" applyNumberFormat="1" applyFont="1" applyAlignment="1">
      <alignment horizontal="right"/>
    </xf>
    <xf numFmtId="4" fontId="3" fillId="3" borderId="0" xfId="0" applyNumberFormat="1" applyFont="1" applyFill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9" fillId="11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1" fillId="0" borderId="0" xfId="0" applyFont="1"/>
    <xf numFmtId="4" fontId="3" fillId="0" borderId="0" xfId="0" applyNumberFormat="1" applyFont="1" applyFill="1" applyBorder="1" applyAlignment="1">
      <alignment horizontal="right"/>
    </xf>
    <xf numFmtId="9" fontId="3" fillId="0" borderId="0" xfId="0" applyNumberFormat="1" applyFont="1" applyFill="1" applyBorder="1" applyAlignment="1">
      <alignment horizontal="right" wrapText="1"/>
    </xf>
    <xf numFmtId="9" fontId="3" fillId="0" borderId="0" xfId="0" applyNumberFormat="1" applyFont="1" applyFill="1" applyAlignment="1">
      <alignment horizontal="right" wrapText="1"/>
    </xf>
    <xf numFmtId="0" fontId="10" fillId="0" borderId="0" xfId="0" applyFont="1" applyAlignment="1">
      <alignment horizontal="right"/>
    </xf>
    <xf numFmtId="0" fontId="3" fillId="9" borderId="4" xfId="0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4" fontId="3" fillId="0" borderId="5" xfId="0" applyNumberFormat="1" applyFont="1" applyBorder="1"/>
    <xf numFmtId="4" fontId="3" fillId="9" borderId="4" xfId="0" applyNumberFormat="1" applyFont="1" applyFill="1" applyBorder="1"/>
    <xf numFmtId="0" fontId="4" fillId="0" borderId="4" xfId="0" applyFont="1" applyBorder="1" applyAlignment="1">
      <alignment horizontal="right"/>
    </xf>
    <xf numFmtId="9" fontId="3" fillId="3" borderId="0" xfId="0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right" wrapText="1"/>
    </xf>
    <xf numFmtId="9" fontId="3" fillId="3" borderId="0" xfId="0" applyNumberFormat="1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0" fontId="1" fillId="2" borderId="0" xfId="0" applyFont="1" applyFill="1"/>
    <xf numFmtId="0" fontId="0" fillId="0" borderId="0" xfId="0" applyFont="1" applyFill="1" applyBorder="1"/>
    <xf numFmtId="4" fontId="0" fillId="0" borderId="0" xfId="0" applyNumberFormat="1" applyFont="1" applyFill="1" applyBorder="1"/>
    <xf numFmtId="0" fontId="0" fillId="0" borderId="0" xfId="0" applyFont="1" applyFill="1"/>
    <xf numFmtId="0" fontId="11" fillId="0" borderId="0" xfId="2"/>
    <xf numFmtId="0" fontId="2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2" fontId="3" fillId="3" borderId="0" xfId="0" applyNumberFormat="1" applyFont="1" applyFill="1"/>
    <xf numFmtId="2" fontId="3" fillId="0" borderId="0" xfId="0" applyNumberFormat="1" applyFont="1"/>
    <xf numFmtId="1" fontId="3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4" fontId="3" fillId="0" borderId="7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2" fillId="3" borderId="0" xfId="0" applyNumberFormat="1" applyFont="1" applyFill="1"/>
    <xf numFmtId="4" fontId="2" fillId="0" borderId="7" xfId="0" applyNumberFormat="1" applyFont="1" applyFill="1" applyBorder="1"/>
    <xf numFmtId="4" fontId="2" fillId="0" borderId="7" xfId="0" applyNumberFormat="1" applyFont="1" applyBorder="1"/>
    <xf numFmtId="0" fontId="3" fillId="0" borderId="0" xfId="0" quotePrefix="1" applyFont="1"/>
    <xf numFmtId="0" fontId="12" fillId="0" borderId="0" xfId="0" applyFont="1" applyFill="1"/>
    <xf numFmtId="0" fontId="2" fillId="0" borderId="0" xfId="0" applyFont="1" applyAlignment="1">
      <alignment horizontal="left"/>
    </xf>
    <xf numFmtId="4" fontId="3" fillId="0" borderId="5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Alignment="1">
      <alignment wrapText="1"/>
    </xf>
    <xf numFmtId="4" fontId="3" fillId="0" borderId="3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1"/>
    <xf numFmtId="0" fontId="2" fillId="0" borderId="0" xfId="1" applyFill="1"/>
    <xf numFmtId="0" fontId="3" fillId="0" borderId="0" xfId="0" quotePrefix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left"/>
    </xf>
  </cellXfs>
  <cellStyles count="3">
    <cellStyle name="Link" xfId="2" builtinId="8"/>
    <cellStyle name="Standard" xfId="0" builtinId="0"/>
    <cellStyle name="Titel" xfId="1" xr:uid="{00000000-0005-0000-0000-000002000000}"/>
  </cellStyles>
  <dxfs count="0"/>
  <tableStyles count="0" defaultTableStyle="TableStyleMedium9" defaultPivotStyle="PivotStyleLight16"/>
  <colors>
    <mruColors>
      <color rgb="FFFFFF99"/>
      <color rgb="FFF927E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579120</xdr:colOff>
      <xdr:row>0</xdr:row>
      <xdr:rowOff>182874</xdr:rowOff>
    </xdr:from>
    <xdr:to>
      <xdr:col>6</xdr:col>
      <xdr:colOff>578160</xdr:colOff>
      <xdr:row>3</xdr:row>
      <xdr:rowOff>17776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2635CAC-DC83-45E2-81D0-C2194B745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040" y="182874"/>
          <a:ext cx="1584000" cy="383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zoomScaleNormal="100" workbookViewId="0"/>
  </sheetViews>
  <sheetFormatPr baseColWidth="10" defaultRowHeight="14.4" x14ac:dyDescent="0.3"/>
  <cols>
    <col min="1" max="1" width="12.33203125" style="76" customWidth="1"/>
    <col min="2" max="2" width="11" style="76" customWidth="1"/>
    <col min="3" max="3" width="9.5546875" style="76" customWidth="1"/>
    <col min="4" max="4" width="52.5546875" style="10" customWidth="1"/>
  </cols>
  <sheetData>
    <row r="1" spans="1:4" x14ac:dyDescent="0.3">
      <c r="A1" s="78" t="s">
        <v>58</v>
      </c>
      <c r="B1" s="78" t="s">
        <v>61</v>
      </c>
      <c r="C1" s="78" t="s">
        <v>59</v>
      </c>
      <c r="D1" s="9" t="s">
        <v>60</v>
      </c>
    </row>
    <row r="2" spans="1:4" ht="28.8" x14ac:dyDescent="0.3">
      <c r="A2" s="76">
        <v>20200220</v>
      </c>
      <c r="B2" s="77">
        <v>43921</v>
      </c>
      <c r="C2" s="76" t="s">
        <v>62</v>
      </c>
      <c r="D2" s="186" t="s">
        <v>512</v>
      </c>
    </row>
    <row r="3" spans="1:4" ht="28.8" x14ac:dyDescent="0.3">
      <c r="B3" s="77">
        <v>43921</v>
      </c>
      <c r="C3" s="76" t="s">
        <v>62</v>
      </c>
      <c r="D3" s="188" t="s">
        <v>515</v>
      </c>
    </row>
    <row r="4" spans="1:4" x14ac:dyDescent="0.3">
      <c r="B4" s="77">
        <v>43921</v>
      </c>
      <c r="C4" s="76" t="s">
        <v>62</v>
      </c>
      <c r="D4" s="10" t="s">
        <v>516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O38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4"/>
      <c r="D2" s="13"/>
      <c r="E2" s="14"/>
    </row>
    <row r="3" spans="1:14" s="12" customFormat="1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 t="s">
        <v>36</v>
      </c>
      <c r="L3" s="15" t="s">
        <v>36</v>
      </c>
      <c r="M3" s="15" t="s">
        <v>36</v>
      </c>
      <c r="N3" s="44"/>
    </row>
    <row r="4" spans="1:14" x14ac:dyDescent="0.25">
      <c r="A4" s="13" t="s">
        <v>110</v>
      </c>
      <c r="B4" s="34">
        <f>+B5</f>
        <v>0.5</v>
      </c>
      <c r="C4" s="34">
        <v>0.5</v>
      </c>
      <c r="D4" s="34">
        <v>0.5</v>
      </c>
      <c r="E4" s="34">
        <v>0.5</v>
      </c>
      <c r="F4" s="34">
        <v>0.5</v>
      </c>
      <c r="G4" s="34">
        <v>0.5</v>
      </c>
      <c r="H4" s="34">
        <v>0.5</v>
      </c>
      <c r="I4" s="34">
        <v>0.5</v>
      </c>
      <c r="J4" s="34">
        <v>0.5</v>
      </c>
      <c r="K4" s="34">
        <v>0.5</v>
      </c>
      <c r="L4" s="34">
        <v>0.5</v>
      </c>
      <c r="M4" s="34">
        <v>0.5</v>
      </c>
      <c r="N4" s="15"/>
    </row>
    <row r="5" spans="1:14" x14ac:dyDescent="0.25">
      <c r="A5" s="13" t="s">
        <v>111</v>
      </c>
      <c r="B5" s="34">
        <v>0.5</v>
      </c>
      <c r="C5" s="34">
        <v>0.5</v>
      </c>
      <c r="D5" s="34">
        <v>0.5</v>
      </c>
      <c r="E5" s="34">
        <v>0.5</v>
      </c>
      <c r="F5" s="34">
        <v>0.5</v>
      </c>
      <c r="G5" s="34">
        <v>0.5</v>
      </c>
      <c r="H5" s="34">
        <v>0.5</v>
      </c>
      <c r="I5" s="34">
        <v>0.5</v>
      </c>
      <c r="J5" s="34">
        <v>0.5</v>
      </c>
      <c r="K5" s="34">
        <v>0.5</v>
      </c>
      <c r="L5" s="34">
        <v>0.5</v>
      </c>
      <c r="M5" s="34">
        <v>0.5</v>
      </c>
      <c r="N5" s="15"/>
    </row>
    <row r="6" spans="1:14" x14ac:dyDescent="0.25">
      <c r="A6" s="13" t="s">
        <v>138</v>
      </c>
      <c r="B6" s="34">
        <f>B4+B5</f>
        <v>1</v>
      </c>
      <c r="C6" s="34">
        <f t="shared" ref="C6:M6" si="0">C4+C5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15"/>
    </row>
    <row r="7" spans="1:14" x14ac:dyDescent="0.25">
      <c r="A7" s="13" t="s">
        <v>24</v>
      </c>
      <c r="B7" s="34" t="s">
        <v>31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  <c r="M7" s="34" t="s">
        <v>31</v>
      </c>
      <c r="N7" s="15"/>
    </row>
    <row r="8" spans="1:14" s="12" customFormat="1" x14ac:dyDescent="0.25">
      <c r="A8" s="16" t="s">
        <v>21</v>
      </c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9</v>
      </c>
      <c r="L8" s="35" t="s">
        <v>10</v>
      </c>
      <c r="M8" s="35" t="s">
        <v>11</v>
      </c>
      <c r="N8" s="35" t="s">
        <v>12</v>
      </c>
    </row>
    <row r="9" spans="1:14" x14ac:dyDescent="0.25">
      <c r="A9" s="17" t="s">
        <v>76</v>
      </c>
      <c r="B9" s="57" t="s">
        <v>17</v>
      </c>
      <c r="C9" s="57" t="s">
        <v>17</v>
      </c>
      <c r="D9" s="57" t="s">
        <v>17</v>
      </c>
      <c r="E9" s="57" t="s">
        <v>17</v>
      </c>
      <c r="F9" s="57" t="s">
        <v>17</v>
      </c>
      <c r="G9" s="57" t="s">
        <v>17</v>
      </c>
      <c r="H9" s="57" t="s">
        <v>17</v>
      </c>
      <c r="I9" s="57" t="s">
        <v>17</v>
      </c>
      <c r="J9" s="57" t="s">
        <v>17</v>
      </c>
      <c r="K9" s="57" t="s">
        <v>17</v>
      </c>
      <c r="L9" s="57" t="s">
        <v>17</v>
      </c>
      <c r="M9" s="57" t="s">
        <v>17</v>
      </c>
      <c r="N9" s="36"/>
    </row>
    <row r="10" spans="1:14" x14ac:dyDescent="0.25">
      <c r="A10" s="17" t="s">
        <v>18</v>
      </c>
      <c r="B10" s="15" t="s">
        <v>27</v>
      </c>
      <c r="C10" s="15" t="s">
        <v>27</v>
      </c>
      <c r="D10" s="15" t="s">
        <v>27</v>
      </c>
      <c r="E10" s="15" t="s">
        <v>27</v>
      </c>
      <c r="F10" s="15" t="s">
        <v>27</v>
      </c>
      <c r="G10" s="15" t="s">
        <v>27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  <c r="N10" s="36"/>
    </row>
    <row r="11" spans="1:14" x14ac:dyDescent="0.25">
      <c r="A11" s="17" t="s">
        <v>19</v>
      </c>
      <c r="B11" s="15">
        <v>30</v>
      </c>
      <c r="C11" s="15">
        <v>30</v>
      </c>
      <c r="D11" s="15">
        <v>30</v>
      </c>
      <c r="E11" s="15">
        <v>30</v>
      </c>
      <c r="F11" s="15">
        <v>30</v>
      </c>
      <c r="G11" s="15">
        <v>30</v>
      </c>
      <c r="H11" s="15">
        <v>30</v>
      </c>
      <c r="I11" s="15">
        <v>30</v>
      </c>
      <c r="J11" s="15">
        <v>30</v>
      </c>
      <c r="K11" s="15">
        <v>30</v>
      </c>
      <c r="L11" s="15">
        <v>30</v>
      </c>
      <c r="M11" s="15">
        <v>30</v>
      </c>
      <c r="N11" s="45">
        <f t="shared" ref="N11" si="1">SUM(B11:M11)</f>
        <v>360</v>
      </c>
    </row>
    <row r="12" spans="1:14" x14ac:dyDescent="0.25">
      <c r="A12" s="17" t="s">
        <v>20</v>
      </c>
      <c r="B12" s="15">
        <f>B11</f>
        <v>30</v>
      </c>
      <c r="C12" s="15">
        <f>C11+B12</f>
        <v>60</v>
      </c>
      <c r="D12" s="15">
        <f t="shared" ref="D12:M12" si="2">D11+C12</f>
        <v>90</v>
      </c>
      <c r="E12" s="15">
        <f t="shared" si="2"/>
        <v>120</v>
      </c>
      <c r="F12" s="15">
        <f t="shared" si="2"/>
        <v>150</v>
      </c>
      <c r="G12" s="15">
        <f t="shared" si="2"/>
        <v>180</v>
      </c>
      <c r="H12" s="15">
        <f t="shared" si="2"/>
        <v>210</v>
      </c>
      <c r="I12" s="15">
        <f t="shared" si="2"/>
        <v>240</v>
      </c>
      <c r="J12" s="15">
        <f t="shared" si="2"/>
        <v>270</v>
      </c>
      <c r="K12" s="15">
        <f t="shared" si="2"/>
        <v>300</v>
      </c>
      <c r="L12" s="15">
        <f t="shared" si="2"/>
        <v>330</v>
      </c>
      <c r="M12" s="15">
        <f t="shared" si="2"/>
        <v>360</v>
      </c>
      <c r="N12" s="36"/>
    </row>
    <row r="13" spans="1:14" x14ac:dyDescent="0.25">
      <c r="A13" s="41" t="s">
        <v>23</v>
      </c>
      <c r="B13" s="64">
        <v>360</v>
      </c>
      <c r="C13" s="64">
        <v>360</v>
      </c>
      <c r="D13" s="64">
        <v>360</v>
      </c>
      <c r="E13" s="64">
        <v>360</v>
      </c>
      <c r="F13" s="64">
        <v>360</v>
      </c>
      <c r="G13" s="64">
        <v>360</v>
      </c>
      <c r="H13" s="64">
        <v>360</v>
      </c>
      <c r="I13" s="64">
        <v>360</v>
      </c>
      <c r="J13" s="64">
        <v>360</v>
      </c>
      <c r="K13" s="64">
        <v>360</v>
      </c>
      <c r="L13" s="64">
        <v>360</v>
      </c>
      <c r="M13" s="64">
        <v>360</v>
      </c>
      <c r="N13" s="69"/>
    </row>
    <row r="14" spans="1:14" x14ac:dyDescent="0.25">
      <c r="A14" s="18" t="s">
        <v>337</v>
      </c>
      <c r="B14" s="112">
        <f>B15</f>
        <v>4500</v>
      </c>
      <c r="C14" s="112">
        <f>C15+B14</f>
        <v>9000</v>
      </c>
      <c r="D14" s="112">
        <f t="shared" ref="D14:M14" si="3">D15+C14</f>
        <v>13500</v>
      </c>
      <c r="E14" s="112">
        <f t="shared" si="3"/>
        <v>18000</v>
      </c>
      <c r="F14" s="112">
        <f t="shared" si="3"/>
        <v>22500</v>
      </c>
      <c r="G14" s="112">
        <f t="shared" si="3"/>
        <v>27000</v>
      </c>
      <c r="H14" s="112">
        <f t="shared" si="3"/>
        <v>31500</v>
      </c>
      <c r="I14" s="112">
        <f t="shared" si="3"/>
        <v>36000</v>
      </c>
      <c r="J14" s="112">
        <f t="shared" si="3"/>
        <v>40500</v>
      </c>
      <c r="K14" s="112">
        <f t="shared" si="3"/>
        <v>45000</v>
      </c>
      <c r="L14" s="112">
        <f t="shared" si="3"/>
        <v>49500</v>
      </c>
      <c r="M14" s="112">
        <f t="shared" si="3"/>
        <v>54000</v>
      </c>
      <c r="N14" s="46"/>
    </row>
    <row r="15" spans="1:14" x14ac:dyDescent="0.25">
      <c r="A15" s="17" t="s">
        <v>13</v>
      </c>
      <c r="B15" s="24">
        <v>4500</v>
      </c>
      <c r="C15" s="24">
        <v>4500</v>
      </c>
      <c r="D15" s="24">
        <v>4500</v>
      </c>
      <c r="E15" s="24">
        <v>4500</v>
      </c>
      <c r="F15" s="24">
        <v>4500</v>
      </c>
      <c r="G15" s="24">
        <v>4500</v>
      </c>
      <c r="H15" s="24">
        <v>4500</v>
      </c>
      <c r="I15" s="24">
        <v>4500</v>
      </c>
      <c r="J15" s="24">
        <v>4500</v>
      </c>
      <c r="K15" s="24">
        <v>4500</v>
      </c>
      <c r="L15" s="24">
        <v>4500</v>
      </c>
      <c r="M15" s="24">
        <v>4500</v>
      </c>
      <c r="N15" s="24">
        <f t="shared" ref="N15:N18" si="4">SUM(B15:M15)</f>
        <v>54000</v>
      </c>
    </row>
    <row r="16" spans="1:14" x14ac:dyDescent="0.25">
      <c r="A16" s="17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>
        <f>M14/12</f>
        <v>4500</v>
      </c>
      <c r="N16" s="24">
        <f t="shared" si="4"/>
        <v>4500</v>
      </c>
    </row>
    <row r="17" spans="1:15" x14ac:dyDescent="0.25">
      <c r="A17" s="17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4"/>
    </row>
    <row r="18" spans="1:15" x14ac:dyDescent="0.25">
      <c r="A18" s="21" t="s">
        <v>14</v>
      </c>
      <c r="B18" s="22">
        <f t="shared" ref="B18:M18" si="5">SUM(B15:B17)</f>
        <v>4500</v>
      </c>
      <c r="C18" s="22">
        <f t="shared" si="5"/>
        <v>4500</v>
      </c>
      <c r="D18" s="22">
        <f t="shared" si="5"/>
        <v>4500</v>
      </c>
      <c r="E18" s="22">
        <f t="shared" si="5"/>
        <v>4500</v>
      </c>
      <c r="F18" s="22">
        <f t="shared" si="5"/>
        <v>4500</v>
      </c>
      <c r="G18" s="22">
        <f t="shared" si="5"/>
        <v>4500</v>
      </c>
      <c r="H18" s="22">
        <f t="shared" si="5"/>
        <v>4500</v>
      </c>
      <c r="I18" s="22">
        <f t="shared" si="5"/>
        <v>4500</v>
      </c>
      <c r="J18" s="22">
        <f t="shared" si="5"/>
        <v>4500</v>
      </c>
      <c r="K18" s="22">
        <f t="shared" si="5"/>
        <v>4500</v>
      </c>
      <c r="L18" s="22">
        <f t="shared" si="5"/>
        <v>4500</v>
      </c>
      <c r="M18" s="22">
        <f t="shared" si="5"/>
        <v>9000</v>
      </c>
      <c r="N18" s="22">
        <f t="shared" si="4"/>
        <v>58500</v>
      </c>
    </row>
    <row r="19" spans="1:15" x14ac:dyDescent="0.25">
      <c r="A19" s="17" t="s">
        <v>75</v>
      </c>
      <c r="B19" s="58">
        <f>Ansätze!C148</f>
        <v>0.158</v>
      </c>
      <c r="C19" s="58">
        <f>$B$19</f>
        <v>0.158</v>
      </c>
      <c r="D19" s="58">
        <f t="shared" ref="D19:L19" si="6">$B$19</f>
        <v>0.158</v>
      </c>
      <c r="E19" s="58">
        <f t="shared" si="6"/>
        <v>0.158</v>
      </c>
      <c r="F19" s="58">
        <f t="shared" si="6"/>
        <v>0.158</v>
      </c>
      <c r="G19" s="58">
        <f t="shared" si="6"/>
        <v>0.158</v>
      </c>
      <c r="H19" s="58">
        <f t="shared" si="6"/>
        <v>0.158</v>
      </c>
      <c r="I19" s="58">
        <f t="shared" si="6"/>
        <v>0.158</v>
      </c>
      <c r="J19" s="58">
        <f t="shared" si="6"/>
        <v>0.158</v>
      </c>
      <c r="K19" s="58">
        <f t="shared" si="6"/>
        <v>0.158</v>
      </c>
      <c r="L19" s="58">
        <f t="shared" si="6"/>
        <v>0.158</v>
      </c>
      <c r="M19" s="58">
        <f>Ansätze!C163</f>
        <v>0.16699999999999998</v>
      </c>
      <c r="N19" s="17"/>
      <c r="O19" s="19"/>
    </row>
    <row r="20" spans="1:15" x14ac:dyDescent="0.25">
      <c r="A20" s="17" t="s">
        <v>80</v>
      </c>
      <c r="B20" s="24">
        <f>B26*B19</f>
        <v>711</v>
      </c>
      <c r="C20" s="24">
        <f>C26*C19-B21</f>
        <v>711</v>
      </c>
      <c r="D20" s="24">
        <f t="shared" ref="D20:M20" si="7">D26*D19-C21</f>
        <v>711</v>
      </c>
      <c r="E20" s="24">
        <f t="shared" si="7"/>
        <v>711</v>
      </c>
      <c r="F20" s="24">
        <f t="shared" si="7"/>
        <v>711</v>
      </c>
      <c r="G20" s="24">
        <f t="shared" si="7"/>
        <v>711</v>
      </c>
      <c r="H20" s="24">
        <f t="shared" si="7"/>
        <v>711</v>
      </c>
      <c r="I20" s="24">
        <f t="shared" si="7"/>
        <v>711</v>
      </c>
      <c r="J20" s="24">
        <f t="shared" si="7"/>
        <v>711</v>
      </c>
      <c r="K20" s="24">
        <f t="shared" si="7"/>
        <v>711</v>
      </c>
      <c r="L20" s="24">
        <f t="shared" si="7"/>
        <v>711</v>
      </c>
      <c r="M20" s="24">
        <f t="shared" si="7"/>
        <v>1948.4999999999982</v>
      </c>
      <c r="N20" s="24">
        <f>SUM(B20:M20)</f>
        <v>9769.4999999999982</v>
      </c>
    </row>
    <row r="21" spans="1:15" x14ac:dyDescent="0.25">
      <c r="A21" s="41" t="s">
        <v>81</v>
      </c>
      <c r="B21" s="26">
        <f>B20</f>
        <v>711</v>
      </c>
      <c r="C21" s="26">
        <f>B21+C20</f>
        <v>1422</v>
      </c>
      <c r="D21" s="26">
        <f t="shared" ref="D21:M21" si="8">C21+D20</f>
        <v>2133</v>
      </c>
      <c r="E21" s="26">
        <f t="shared" si="8"/>
        <v>2844</v>
      </c>
      <c r="F21" s="26">
        <f t="shared" si="8"/>
        <v>3555</v>
      </c>
      <c r="G21" s="26">
        <f t="shared" si="8"/>
        <v>4266</v>
      </c>
      <c r="H21" s="26">
        <f t="shared" si="8"/>
        <v>4977</v>
      </c>
      <c r="I21" s="26">
        <f t="shared" si="8"/>
        <v>5688</v>
      </c>
      <c r="J21" s="26">
        <f t="shared" si="8"/>
        <v>6399</v>
      </c>
      <c r="K21" s="26">
        <f t="shared" si="8"/>
        <v>7110</v>
      </c>
      <c r="L21" s="26">
        <f t="shared" si="8"/>
        <v>7821</v>
      </c>
      <c r="M21" s="26">
        <f t="shared" si="8"/>
        <v>9769.4999999999982</v>
      </c>
      <c r="N21" s="32"/>
    </row>
    <row r="22" spans="1:15" x14ac:dyDescent="0.25">
      <c r="A22" s="18" t="s">
        <v>79</v>
      </c>
      <c r="B22" s="27">
        <f>B20</f>
        <v>711</v>
      </c>
      <c r="C22" s="27">
        <f t="shared" ref="C22:M22" si="9">C20</f>
        <v>711</v>
      </c>
      <c r="D22" s="27">
        <f t="shared" si="9"/>
        <v>711</v>
      </c>
      <c r="E22" s="27">
        <f t="shared" si="9"/>
        <v>711</v>
      </c>
      <c r="F22" s="27">
        <f t="shared" si="9"/>
        <v>711</v>
      </c>
      <c r="G22" s="27">
        <f t="shared" si="9"/>
        <v>711</v>
      </c>
      <c r="H22" s="27">
        <f t="shared" si="9"/>
        <v>711</v>
      </c>
      <c r="I22" s="27">
        <f t="shared" si="9"/>
        <v>711</v>
      </c>
      <c r="J22" s="27">
        <f t="shared" si="9"/>
        <v>711</v>
      </c>
      <c r="K22" s="27">
        <f t="shared" si="9"/>
        <v>711</v>
      </c>
      <c r="L22" s="27">
        <f t="shared" si="9"/>
        <v>711</v>
      </c>
      <c r="M22" s="27">
        <f t="shared" si="9"/>
        <v>1948.4999999999982</v>
      </c>
      <c r="N22" s="33">
        <f>SUM(B22:M22)</f>
        <v>9769.4999999999982</v>
      </c>
    </row>
    <row r="23" spans="1:15" x14ac:dyDescent="0.25">
      <c r="A23" s="42" t="s">
        <v>16</v>
      </c>
      <c r="B23" s="28">
        <f>B18-B22</f>
        <v>3789</v>
      </c>
      <c r="C23" s="28">
        <f t="shared" ref="C23:M23" si="10">C18-C22</f>
        <v>3789</v>
      </c>
      <c r="D23" s="28">
        <f t="shared" si="10"/>
        <v>3789</v>
      </c>
      <c r="E23" s="28">
        <f t="shared" si="10"/>
        <v>3789</v>
      </c>
      <c r="F23" s="28">
        <f t="shared" si="10"/>
        <v>3789</v>
      </c>
      <c r="G23" s="28">
        <f t="shared" si="10"/>
        <v>3789</v>
      </c>
      <c r="H23" s="28">
        <f t="shared" si="10"/>
        <v>3789</v>
      </c>
      <c r="I23" s="28">
        <f t="shared" si="10"/>
        <v>3789</v>
      </c>
      <c r="J23" s="28">
        <f t="shared" si="10"/>
        <v>3789</v>
      </c>
      <c r="K23" s="28">
        <f t="shared" si="10"/>
        <v>3789</v>
      </c>
      <c r="L23" s="28">
        <f t="shared" si="10"/>
        <v>3789</v>
      </c>
      <c r="M23" s="28">
        <f t="shared" si="10"/>
        <v>7051.5000000000018</v>
      </c>
      <c r="N23" s="43">
        <f>SUM(B23:M23)</f>
        <v>48730.5</v>
      </c>
    </row>
    <row r="24" spans="1:15" x14ac:dyDescent="0.25">
      <c r="A24" s="17"/>
      <c r="N24" s="17"/>
    </row>
    <row r="25" spans="1:15" x14ac:dyDescent="0.25">
      <c r="A25" s="17" t="s">
        <v>41</v>
      </c>
      <c r="B25" s="56">
        <f t="shared" ref="B25:M25" si="11">SUM(B15:B17)</f>
        <v>4500</v>
      </c>
      <c r="C25" s="56">
        <f t="shared" si="11"/>
        <v>4500</v>
      </c>
      <c r="D25" s="56">
        <f t="shared" si="11"/>
        <v>4500</v>
      </c>
      <c r="E25" s="56">
        <f t="shared" si="11"/>
        <v>4500</v>
      </c>
      <c r="F25" s="56">
        <f t="shared" si="11"/>
        <v>4500</v>
      </c>
      <c r="G25" s="56">
        <f t="shared" si="11"/>
        <v>4500</v>
      </c>
      <c r="H25" s="56">
        <f t="shared" si="11"/>
        <v>4500</v>
      </c>
      <c r="I25" s="56">
        <f t="shared" si="11"/>
        <v>4500</v>
      </c>
      <c r="J25" s="56">
        <f t="shared" si="11"/>
        <v>4500</v>
      </c>
      <c r="K25" s="56">
        <f t="shared" si="11"/>
        <v>4500</v>
      </c>
      <c r="L25" s="56">
        <f t="shared" si="11"/>
        <v>4500</v>
      </c>
      <c r="M25" s="56">
        <f t="shared" si="11"/>
        <v>9000</v>
      </c>
      <c r="N25" s="24">
        <f>SUM(B25:M25)</f>
        <v>58500</v>
      </c>
    </row>
    <row r="26" spans="1:15" x14ac:dyDescent="0.25">
      <c r="A26" s="17" t="s">
        <v>42</v>
      </c>
      <c r="B26" s="19">
        <f>B25</f>
        <v>4500</v>
      </c>
      <c r="C26" s="19">
        <f>B26+C25</f>
        <v>9000</v>
      </c>
      <c r="D26" s="19">
        <f t="shared" ref="D26:M26" si="12">C26+D25</f>
        <v>13500</v>
      </c>
      <c r="E26" s="19">
        <f t="shared" si="12"/>
        <v>18000</v>
      </c>
      <c r="F26" s="19">
        <f t="shared" si="12"/>
        <v>22500</v>
      </c>
      <c r="G26" s="19">
        <f t="shared" si="12"/>
        <v>27000</v>
      </c>
      <c r="H26" s="19">
        <f t="shared" si="12"/>
        <v>31500</v>
      </c>
      <c r="I26" s="19">
        <f t="shared" si="12"/>
        <v>36000</v>
      </c>
      <c r="J26" s="19">
        <f t="shared" si="12"/>
        <v>40500</v>
      </c>
      <c r="K26" s="19">
        <f t="shared" si="12"/>
        <v>45000</v>
      </c>
      <c r="L26" s="19">
        <f t="shared" si="12"/>
        <v>49500</v>
      </c>
      <c r="M26" s="19">
        <f t="shared" si="12"/>
        <v>58500</v>
      </c>
      <c r="N26" s="24"/>
    </row>
    <row r="27" spans="1:15" x14ac:dyDescent="0.25">
      <c r="A27" s="17" t="s">
        <v>101</v>
      </c>
      <c r="B27" s="19">
        <f t="shared" ref="B27:M27" si="13">IF(B3="X",SUM(B15+B16+B17)/B4*B6,SUM(B15+B16+B17))</f>
        <v>9000</v>
      </c>
      <c r="C27" s="19">
        <f t="shared" si="13"/>
        <v>9000</v>
      </c>
      <c r="D27" s="19">
        <f t="shared" si="13"/>
        <v>9000</v>
      </c>
      <c r="E27" s="19">
        <f t="shared" si="13"/>
        <v>9000</v>
      </c>
      <c r="F27" s="19">
        <f t="shared" si="13"/>
        <v>9000</v>
      </c>
      <c r="G27" s="19">
        <f t="shared" si="13"/>
        <v>9000</v>
      </c>
      <c r="H27" s="19">
        <f t="shared" si="13"/>
        <v>9000</v>
      </c>
      <c r="I27" s="19">
        <f t="shared" si="13"/>
        <v>9000</v>
      </c>
      <c r="J27" s="19">
        <f t="shared" si="13"/>
        <v>9000</v>
      </c>
      <c r="K27" s="19">
        <f t="shared" si="13"/>
        <v>9000</v>
      </c>
      <c r="L27" s="19">
        <f t="shared" si="13"/>
        <v>9000</v>
      </c>
      <c r="M27" s="19">
        <f t="shared" si="13"/>
        <v>18000</v>
      </c>
      <c r="N27" s="24">
        <f>SUM(B27:M27)</f>
        <v>117000</v>
      </c>
    </row>
    <row r="28" spans="1:15" x14ac:dyDescent="0.25">
      <c r="A28" s="17" t="s">
        <v>102</v>
      </c>
      <c r="B28" s="19">
        <f>B27</f>
        <v>9000</v>
      </c>
      <c r="C28" s="19">
        <f>C27+B28</f>
        <v>18000</v>
      </c>
      <c r="D28" s="19">
        <f t="shared" ref="D28:M28" si="14">D27+C28</f>
        <v>27000</v>
      </c>
      <c r="E28" s="19">
        <f t="shared" si="14"/>
        <v>36000</v>
      </c>
      <c r="F28" s="19">
        <f t="shared" si="14"/>
        <v>45000</v>
      </c>
      <c r="G28" s="19">
        <f t="shared" si="14"/>
        <v>54000</v>
      </c>
      <c r="H28" s="19">
        <f t="shared" si="14"/>
        <v>63000</v>
      </c>
      <c r="I28" s="19">
        <f t="shared" si="14"/>
        <v>72000</v>
      </c>
      <c r="J28" s="19">
        <f t="shared" si="14"/>
        <v>81000</v>
      </c>
      <c r="K28" s="19">
        <f t="shared" si="14"/>
        <v>90000</v>
      </c>
      <c r="L28" s="19">
        <f t="shared" si="14"/>
        <v>99000</v>
      </c>
      <c r="M28" s="19">
        <f t="shared" si="14"/>
        <v>117000</v>
      </c>
      <c r="N28" s="24"/>
    </row>
    <row r="29" spans="1:15" x14ac:dyDescent="0.25">
      <c r="A29" s="17" t="s">
        <v>105</v>
      </c>
      <c r="B29" s="24">
        <f t="shared" ref="B29:M29" si="15">SUM(B28/B12*B13)</f>
        <v>108000</v>
      </c>
      <c r="C29" s="24">
        <f t="shared" si="15"/>
        <v>108000</v>
      </c>
      <c r="D29" s="24">
        <f t="shared" si="15"/>
        <v>108000</v>
      </c>
      <c r="E29" s="24">
        <f t="shared" si="15"/>
        <v>108000</v>
      </c>
      <c r="F29" s="24">
        <f t="shared" si="15"/>
        <v>108000</v>
      </c>
      <c r="G29" s="24">
        <f t="shared" si="15"/>
        <v>108000</v>
      </c>
      <c r="H29" s="24">
        <f t="shared" si="15"/>
        <v>108000</v>
      </c>
      <c r="I29" s="24">
        <f t="shared" si="15"/>
        <v>108000</v>
      </c>
      <c r="J29" s="24">
        <f t="shared" si="15"/>
        <v>108000</v>
      </c>
      <c r="K29" s="24">
        <f t="shared" si="15"/>
        <v>108000</v>
      </c>
      <c r="L29" s="24">
        <f t="shared" si="15"/>
        <v>108000</v>
      </c>
      <c r="M29" s="24">
        <f t="shared" si="15"/>
        <v>117000</v>
      </c>
      <c r="N29" s="24"/>
    </row>
    <row r="30" spans="1:15" x14ac:dyDescent="0.25">
      <c r="A30" s="17" t="s">
        <v>106</v>
      </c>
      <c r="B30" s="118">
        <f>SUM(B29/12)</f>
        <v>9000</v>
      </c>
      <c r="C30" s="118">
        <f t="shared" ref="C30:M30" si="16">SUM(C29/12)</f>
        <v>9000</v>
      </c>
      <c r="D30" s="118">
        <f t="shared" si="16"/>
        <v>9000</v>
      </c>
      <c r="E30" s="118">
        <f t="shared" si="16"/>
        <v>9000</v>
      </c>
      <c r="F30" s="118">
        <f t="shared" si="16"/>
        <v>9000</v>
      </c>
      <c r="G30" s="118">
        <f t="shared" si="16"/>
        <v>9000</v>
      </c>
      <c r="H30" s="118">
        <f t="shared" si="16"/>
        <v>9000</v>
      </c>
      <c r="I30" s="118">
        <f t="shared" si="16"/>
        <v>9000</v>
      </c>
      <c r="J30" s="118">
        <f t="shared" si="16"/>
        <v>9000</v>
      </c>
      <c r="K30" s="118">
        <f t="shared" si="16"/>
        <v>9000</v>
      </c>
      <c r="L30" s="118">
        <f t="shared" si="16"/>
        <v>9000</v>
      </c>
      <c r="M30" s="118">
        <f t="shared" si="16"/>
        <v>9750</v>
      </c>
      <c r="N30" s="24"/>
    </row>
    <row r="31" spans="1:1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5" x14ac:dyDescent="0.25">
      <c r="A32" s="42"/>
    </row>
    <row r="36" spans="1:2" x14ac:dyDescent="0.25">
      <c r="A36" s="17"/>
      <c r="B36" s="17"/>
    </row>
    <row r="37" spans="1:2" x14ac:dyDescent="0.25">
      <c r="A37" s="17"/>
    </row>
    <row r="38" spans="1:2" x14ac:dyDescent="0.25">
      <c r="A38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7" formula="1"/>
    <ignoredError sqref="B18:M18 B25:M25" formulaRange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O38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441406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  <c r="D2" s="13"/>
    </row>
    <row r="3" spans="1:14" s="12" customFormat="1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 t="s">
        <v>36</v>
      </c>
      <c r="L3" s="15" t="s">
        <v>36</v>
      </c>
      <c r="M3" s="15" t="s">
        <v>36</v>
      </c>
      <c r="N3" s="44"/>
    </row>
    <row r="4" spans="1:14" x14ac:dyDescent="0.25">
      <c r="A4" s="13" t="s">
        <v>110</v>
      </c>
      <c r="B4" s="34">
        <v>0.5</v>
      </c>
      <c r="C4" s="34">
        <v>0.5</v>
      </c>
      <c r="D4" s="34">
        <v>0.5</v>
      </c>
      <c r="E4" s="34">
        <v>0.5</v>
      </c>
      <c r="F4" s="34">
        <v>0.5</v>
      </c>
      <c r="G4" s="34">
        <v>0.5</v>
      </c>
      <c r="H4" s="34">
        <v>0.5</v>
      </c>
      <c r="I4" s="34">
        <v>0.5</v>
      </c>
      <c r="J4" s="34">
        <v>0.5</v>
      </c>
      <c r="K4" s="34">
        <v>0.5</v>
      </c>
      <c r="L4" s="34">
        <v>0.5</v>
      </c>
      <c r="M4" s="34">
        <v>0.5</v>
      </c>
      <c r="N4" s="15"/>
    </row>
    <row r="5" spans="1:14" x14ac:dyDescent="0.25">
      <c r="A5" s="13" t="s">
        <v>111</v>
      </c>
      <c r="B5" s="34">
        <v>0.4</v>
      </c>
      <c r="C5" s="34">
        <v>0.4</v>
      </c>
      <c r="D5" s="34">
        <v>0.4</v>
      </c>
      <c r="E5" s="34">
        <v>0.4</v>
      </c>
      <c r="F5" s="34">
        <v>0.4</v>
      </c>
      <c r="G5" s="34">
        <v>0.4</v>
      </c>
      <c r="H5" s="34">
        <v>0.4</v>
      </c>
      <c r="I5" s="34">
        <v>0.4</v>
      </c>
      <c r="J5" s="34">
        <v>0.4</v>
      </c>
      <c r="K5" s="34">
        <v>0.4</v>
      </c>
      <c r="L5" s="34">
        <v>0.4</v>
      </c>
      <c r="M5" s="34">
        <v>0.4</v>
      </c>
      <c r="N5" s="15"/>
    </row>
    <row r="6" spans="1:14" x14ac:dyDescent="0.25">
      <c r="A6" s="13" t="s">
        <v>138</v>
      </c>
      <c r="B6" s="34">
        <f>B4+B5</f>
        <v>0.9</v>
      </c>
      <c r="C6" s="34">
        <f t="shared" ref="C6:M6" si="0">C4+C5</f>
        <v>0.9</v>
      </c>
      <c r="D6" s="34">
        <f t="shared" si="0"/>
        <v>0.9</v>
      </c>
      <c r="E6" s="34">
        <f t="shared" si="0"/>
        <v>0.9</v>
      </c>
      <c r="F6" s="34">
        <f t="shared" si="0"/>
        <v>0.9</v>
      </c>
      <c r="G6" s="34">
        <f t="shared" si="0"/>
        <v>0.9</v>
      </c>
      <c r="H6" s="34">
        <f t="shared" si="0"/>
        <v>0.9</v>
      </c>
      <c r="I6" s="34">
        <f t="shared" si="0"/>
        <v>0.9</v>
      </c>
      <c r="J6" s="34">
        <f t="shared" si="0"/>
        <v>0.9</v>
      </c>
      <c r="K6" s="34">
        <f t="shared" si="0"/>
        <v>0.9</v>
      </c>
      <c r="L6" s="34">
        <f t="shared" si="0"/>
        <v>0.9</v>
      </c>
      <c r="M6" s="34">
        <f t="shared" si="0"/>
        <v>0.9</v>
      </c>
      <c r="N6" s="15"/>
    </row>
    <row r="7" spans="1:14" x14ac:dyDescent="0.25">
      <c r="A7" s="13" t="s">
        <v>24</v>
      </c>
      <c r="B7" s="34" t="s">
        <v>31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  <c r="M7" s="34" t="s">
        <v>31</v>
      </c>
      <c r="N7" s="15"/>
    </row>
    <row r="8" spans="1:14" s="12" customFormat="1" x14ac:dyDescent="0.25">
      <c r="A8" s="16" t="s">
        <v>21</v>
      </c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9</v>
      </c>
      <c r="L8" s="35" t="s">
        <v>10</v>
      </c>
      <c r="M8" s="35" t="s">
        <v>11</v>
      </c>
      <c r="N8" s="35" t="s">
        <v>12</v>
      </c>
    </row>
    <row r="9" spans="1:14" x14ac:dyDescent="0.25">
      <c r="A9" s="17" t="s">
        <v>76</v>
      </c>
      <c r="B9" s="57" t="s">
        <v>17</v>
      </c>
      <c r="C9" s="57" t="s">
        <v>17</v>
      </c>
      <c r="D9" s="57" t="s">
        <v>17</v>
      </c>
      <c r="E9" s="57" t="s">
        <v>17</v>
      </c>
      <c r="F9" s="57" t="s">
        <v>17</v>
      </c>
      <c r="G9" s="57" t="s">
        <v>17</v>
      </c>
      <c r="H9" s="57" t="s">
        <v>17</v>
      </c>
      <c r="I9" s="57" t="s">
        <v>17</v>
      </c>
      <c r="J9" s="57" t="s">
        <v>17</v>
      </c>
      <c r="K9" s="57" t="s">
        <v>17</v>
      </c>
      <c r="L9" s="57" t="s">
        <v>17</v>
      </c>
      <c r="M9" s="57" t="s">
        <v>17</v>
      </c>
      <c r="N9" s="36"/>
    </row>
    <row r="10" spans="1:14" x14ac:dyDescent="0.25">
      <c r="A10" s="17" t="s">
        <v>18</v>
      </c>
      <c r="B10" s="15" t="s">
        <v>27</v>
      </c>
      <c r="C10" s="15" t="s">
        <v>27</v>
      </c>
      <c r="D10" s="15" t="s">
        <v>27</v>
      </c>
      <c r="E10" s="15" t="s">
        <v>27</v>
      </c>
      <c r="F10" s="15" t="s">
        <v>27</v>
      </c>
      <c r="G10" s="15" t="s">
        <v>27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  <c r="N10" s="36"/>
    </row>
    <row r="11" spans="1:14" x14ac:dyDescent="0.25">
      <c r="A11" s="17" t="s">
        <v>19</v>
      </c>
      <c r="B11" s="15">
        <v>30</v>
      </c>
      <c r="C11" s="15">
        <v>30</v>
      </c>
      <c r="D11" s="15">
        <v>30</v>
      </c>
      <c r="E11" s="15">
        <v>30</v>
      </c>
      <c r="F11" s="15">
        <v>30</v>
      </c>
      <c r="G11" s="15">
        <v>30</v>
      </c>
      <c r="H11" s="15">
        <v>30</v>
      </c>
      <c r="I11" s="15">
        <v>30</v>
      </c>
      <c r="J11" s="15">
        <v>30</v>
      </c>
      <c r="K11" s="15">
        <v>30</v>
      </c>
      <c r="L11" s="15">
        <v>30</v>
      </c>
      <c r="M11" s="15">
        <v>30</v>
      </c>
      <c r="N11" s="45">
        <f t="shared" ref="N11" si="1">SUM(B11:M11)</f>
        <v>360</v>
      </c>
    </row>
    <row r="12" spans="1:14" x14ac:dyDescent="0.25">
      <c r="A12" s="17" t="s">
        <v>20</v>
      </c>
      <c r="B12" s="15">
        <f>B11</f>
        <v>30</v>
      </c>
      <c r="C12" s="15">
        <f>C11+B12</f>
        <v>60</v>
      </c>
      <c r="D12" s="15">
        <f t="shared" ref="D12:M12" si="2">D11+C12</f>
        <v>90</v>
      </c>
      <c r="E12" s="15">
        <f t="shared" si="2"/>
        <v>120</v>
      </c>
      <c r="F12" s="15">
        <f t="shared" si="2"/>
        <v>150</v>
      </c>
      <c r="G12" s="15">
        <f t="shared" si="2"/>
        <v>180</v>
      </c>
      <c r="H12" s="15">
        <f t="shared" si="2"/>
        <v>210</v>
      </c>
      <c r="I12" s="15">
        <f t="shared" si="2"/>
        <v>240</v>
      </c>
      <c r="J12" s="15">
        <f t="shared" si="2"/>
        <v>270</v>
      </c>
      <c r="K12" s="15">
        <f t="shared" si="2"/>
        <v>300</v>
      </c>
      <c r="L12" s="15">
        <f t="shared" si="2"/>
        <v>330</v>
      </c>
      <c r="M12" s="15">
        <f t="shared" si="2"/>
        <v>360</v>
      </c>
      <c r="N12" s="36"/>
    </row>
    <row r="13" spans="1:14" x14ac:dyDescent="0.25">
      <c r="A13" s="41" t="s">
        <v>23</v>
      </c>
      <c r="B13" s="64">
        <v>360</v>
      </c>
      <c r="C13" s="64">
        <v>360</v>
      </c>
      <c r="D13" s="64">
        <v>360</v>
      </c>
      <c r="E13" s="64">
        <v>360</v>
      </c>
      <c r="F13" s="64">
        <v>360</v>
      </c>
      <c r="G13" s="64">
        <v>360</v>
      </c>
      <c r="H13" s="64">
        <v>360</v>
      </c>
      <c r="I13" s="64">
        <v>360</v>
      </c>
      <c r="J13" s="64">
        <v>360</v>
      </c>
      <c r="K13" s="64">
        <v>360</v>
      </c>
      <c r="L13" s="64">
        <v>360</v>
      </c>
      <c r="M13" s="64">
        <v>360</v>
      </c>
      <c r="N13" s="69"/>
    </row>
    <row r="14" spans="1:14" x14ac:dyDescent="0.25">
      <c r="A14" s="18" t="s">
        <v>337</v>
      </c>
      <c r="B14" s="112">
        <f>B15</f>
        <v>4500</v>
      </c>
      <c r="C14" s="112">
        <f>C15+B14</f>
        <v>9000</v>
      </c>
      <c r="D14" s="112">
        <f t="shared" ref="D14:M14" si="3">D15+C14</f>
        <v>13500</v>
      </c>
      <c r="E14" s="112">
        <f t="shared" si="3"/>
        <v>18000</v>
      </c>
      <c r="F14" s="112">
        <f t="shared" si="3"/>
        <v>22500</v>
      </c>
      <c r="G14" s="112">
        <f t="shared" si="3"/>
        <v>27000</v>
      </c>
      <c r="H14" s="112">
        <f t="shared" si="3"/>
        <v>31500</v>
      </c>
      <c r="I14" s="112">
        <f t="shared" si="3"/>
        <v>36000</v>
      </c>
      <c r="J14" s="112">
        <f t="shared" si="3"/>
        <v>40500</v>
      </c>
      <c r="K14" s="112">
        <f t="shared" si="3"/>
        <v>45000</v>
      </c>
      <c r="L14" s="112">
        <f t="shared" si="3"/>
        <v>49500</v>
      </c>
      <c r="M14" s="112">
        <f t="shared" si="3"/>
        <v>54000</v>
      </c>
      <c r="N14" s="46"/>
    </row>
    <row r="15" spans="1:14" x14ac:dyDescent="0.25">
      <c r="A15" s="17" t="s">
        <v>13</v>
      </c>
      <c r="B15" s="19">
        <v>4500</v>
      </c>
      <c r="C15" s="19">
        <v>4500</v>
      </c>
      <c r="D15" s="19">
        <v>4500</v>
      </c>
      <c r="E15" s="19">
        <v>4500</v>
      </c>
      <c r="F15" s="19">
        <v>4500</v>
      </c>
      <c r="G15" s="19">
        <v>4500</v>
      </c>
      <c r="H15" s="19">
        <v>4500</v>
      </c>
      <c r="I15" s="19">
        <v>4500</v>
      </c>
      <c r="J15" s="19">
        <v>4500</v>
      </c>
      <c r="K15" s="19">
        <v>4500</v>
      </c>
      <c r="L15" s="19">
        <v>4500</v>
      </c>
      <c r="M15" s="19">
        <v>4500</v>
      </c>
      <c r="N15" s="24">
        <f t="shared" ref="N15:N18" si="4">SUM(B15:M15)</f>
        <v>54000</v>
      </c>
    </row>
    <row r="16" spans="1:14" x14ac:dyDescent="0.25">
      <c r="A16" s="17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>
        <f>M14/12</f>
        <v>4500</v>
      </c>
      <c r="N16" s="24">
        <f t="shared" si="4"/>
        <v>4500</v>
      </c>
    </row>
    <row r="17" spans="1:15" x14ac:dyDescent="0.25">
      <c r="A17" s="17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4"/>
    </row>
    <row r="18" spans="1:15" x14ac:dyDescent="0.25">
      <c r="A18" s="21" t="s">
        <v>14</v>
      </c>
      <c r="B18" s="22">
        <f t="shared" ref="B18:M18" si="5">SUM(B15:B17)</f>
        <v>4500</v>
      </c>
      <c r="C18" s="22">
        <f t="shared" si="5"/>
        <v>4500</v>
      </c>
      <c r="D18" s="22">
        <f t="shared" si="5"/>
        <v>4500</v>
      </c>
      <c r="E18" s="22">
        <f t="shared" si="5"/>
        <v>4500</v>
      </c>
      <c r="F18" s="22">
        <f t="shared" si="5"/>
        <v>4500</v>
      </c>
      <c r="G18" s="22">
        <f t="shared" si="5"/>
        <v>4500</v>
      </c>
      <c r="H18" s="22">
        <f t="shared" si="5"/>
        <v>4500</v>
      </c>
      <c r="I18" s="22">
        <f t="shared" si="5"/>
        <v>4500</v>
      </c>
      <c r="J18" s="22">
        <f t="shared" si="5"/>
        <v>4500</v>
      </c>
      <c r="K18" s="22">
        <f t="shared" si="5"/>
        <v>4500</v>
      </c>
      <c r="L18" s="22">
        <f t="shared" si="5"/>
        <v>4500</v>
      </c>
      <c r="M18" s="22">
        <f t="shared" si="5"/>
        <v>9000</v>
      </c>
      <c r="N18" s="22">
        <f t="shared" si="4"/>
        <v>58500</v>
      </c>
    </row>
    <row r="19" spans="1:15" x14ac:dyDescent="0.25">
      <c r="A19" s="17" t="s">
        <v>75</v>
      </c>
      <c r="B19" s="58">
        <f>Ansätze!C130</f>
        <v>0.14599999999999999</v>
      </c>
      <c r="C19" s="58">
        <f>B19</f>
        <v>0.14599999999999999</v>
      </c>
      <c r="D19" s="58">
        <f>B19</f>
        <v>0.14599999999999999</v>
      </c>
      <c r="E19" s="58">
        <f>B19</f>
        <v>0.14599999999999999</v>
      </c>
      <c r="F19" s="58">
        <f>B19</f>
        <v>0.14599999999999999</v>
      </c>
      <c r="G19" s="58">
        <f>B19</f>
        <v>0.14599999999999999</v>
      </c>
      <c r="H19" s="58">
        <f>B19</f>
        <v>0.14599999999999999</v>
      </c>
      <c r="I19" s="58">
        <f>B19</f>
        <v>0.14599999999999999</v>
      </c>
      <c r="J19" s="58">
        <f>B19</f>
        <v>0.14599999999999999</v>
      </c>
      <c r="K19" s="58">
        <f>B19</f>
        <v>0.14599999999999999</v>
      </c>
      <c r="L19" s="58">
        <f>B19</f>
        <v>0.14599999999999999</v>
      </c>
      <c r="M19" s="58">
        <f>Ansätze!C144</f>
        <v>0.155</v>
      </c>
      <c r="N19" s="17"/>
      <c r="O19" s="19"/>
    </row>
    <row r="20" spans="1:15" x14ac:dyDescent="0.25">
      <c r="A20" s="17" t="s">
        <v>80</v>
      </c>
      <c r="B20" s="24">
        <f>B26*B19</f>
        <v>657</v>
      </c>
      <c r="C20" s="24">
        <f t="shared" ref="C20:M20" si="6">C26*C19-B21</f>
        <v>657</v>
      </c>
      <c r="D20" s="24">
        <f t="shared" si="6"/>
        <v>656.99999999999977</v>
      </c>
      <c r="E20" s="24">
        <f t="shared" si="6"/>
        <v>657.00000000000023</v>
      </c>
      <c r="F20" s="24">
        <f t="shared" si="6"/>
        <v>657</v>
      </c>
      <c r="G20" s="24">
        <f t="shared" si="6"/>
        <v>656.99999999999955</v>
      </c>
      <c r="H20" s="24">
        <f t="shared" si="6"/>
        <v>657.00000000000045</v>
      </c>
      <c r="I20" s="24">
        <f t="shared" si="6"/>
        <v>657</v>
      </c>
      <c r="J20" s="24">
        <f t="shared" si="6"/>
        <v>657</v>
      </c>
      <c r="K20" s="24">
        <f t="shared" si="6"/>
        <v>657</v>
      </c>
      <c r="L20" s="24">
        <f t="shared" si="6"/>
        <v>657</v>
      </c>
      <c r="M20" s="24">
        <f t="shared" si="6"/>
        <v>1840.5</v>
      </c>
      <c r="N20" s="24">
        <f>SUM(B20:M20)</f>
        <v>9067.5</v>
      </c>
    </row>
    <row r="21" spans="1:15" x14ac:dyDescent="0.25">
      <c r="A21" s="41" t="s">
        <v>81</v>
      </c>
      <c r="B21" s="26">
        <f>B20</f>
        <v>657</v>
      </c>
      <c r="C21" s="26">
        <f>B21+C20</f>
        <v>1314</v>
      </c>
      <c r="D21" s="26">
        <f t="shared" ref="D21:M21" si="7">C21+D20</f>
        <v>1970.9999999999998</v>
      </c>
      <c r="E21" s="26">
        <f t="shared" si="7"/>
        <v>2628</v>
      </c>
      <c r="F21" s="26">
        <f t="shared" si="7"/>
        <v>3285</v>
      </c>
      <c r="G21" s="26">
        <f t="shared" si="7"/>
        <v>3941.9999999999995</v>
      </c>
      <c r="H21" s="26">
        <f t="shared" si="7"/>
        <v>4599</v>
      </c>
      <c r="I21" s="26">
        <f t="shared" si="7"/>
        <v>5256</v>
      </c>
      <c r="J21" s="26">
        <f t="shared" si="7"/>
        <v>5913</v>
      </c>
      <c r="K21" s="26">
        <f t="shared" si="7"/>
        <v>6570</v>
      </c>
      <c r="L21" s="26">
        <f t="shared" si="7"/>
        <v>7227</v>
      </c>
      <c r="M21" s="26">
        <f t="shared" si="7"/>
        <v>9067.5</v>
      </c>
      <c r="N21" s="32"/>
    </row>
    <row r="22" spans="1:15" x14ac:dyDescent="0.25">
      <c r="A22" s="18" t="s">
        <v>79</v>
      </c>
      <c r="B22" s="27">
        <f>B20</f>
        <v>657</v>
      </c>
      <c r="C22" s="27">
        <f t="shared" ref="C22:M22" si="8">C20</f>
        <v>657</v>
      </c>
      <c r="D22" s="27">
        <f t="shared" si="8"/>
        <v>656.99999999999977</v>
      </c>
      <c r="E22" s="27">
        <f t="shared" si="8"/>
        <v>657.00000000000023</v>
      </c>
      <c r="F22" s="27">
        <f t="shared" si="8"/>
        <v>657</v>
      </c>
      <c r="G22" s="27">
        <f t="shared" si="8"/>
        <v>656.99999999999955</v>
      </c>
      <c r="H22" s="27">
        <f t="shared" si="8"/>
        <v>657.00000000000045</v>
      </c>
      <c r="I22" s="27">
        <f t="shared" si="8"/>
        <v>657</v>
      </c>
      <c r="J22" s="27">
        <f t="shared" si="8"/>
        <v>657</v>
      </c>
      <c r="K22" s="27">
        <f t="shared" si="8"/>
        <v>657</v>
      </c>
      <c r="L22" s="27">
        <f t="shared" si="8"/>
        <v>657</v>
      </c>
      <c r="M22" s="27">
        <f t="shared" si="8"/>
        <v>1840.5</v>
      </c>
      <c r="N22" s="123">
        <f>SUM(B22:M22)</f>
        <v>9067.5</v>
      </c>
    </row>
    <row r="23" spans="1:15" x14ac:dyDescent="0.25">
      <c r="A23" s="42" t="s">
        <v>16</v>
      </c>
      <c r="B23" s="28">
        <f>B18-B22</f>
        <v>3843</v>
      </c>
      <c r="C23" s="28">
        <f t="shared" ref="C23:M23" si="9">C18-C22</f>
        <v>3843</v>
      </c>
      <c r="D23" s="28">
        <f t="shared" si="9"/>
        <v>3843</v>
      </c>
      <c r="E23" s="28">
        <f t="shared" si="9"/>
        <v>3843</v>
      </c>
      <c r="F23" s="28">
        <f t="shared" si="9"/>
        <v>3843</v>
      </c>
      <c r="G23" s="28">
        <f t="shared" si="9"/>
        <v>3843.0000000000005</v>
      </c>
      <c r="H23" s="28">
        <f t="shared" si="9"/>
        <v>3842.9999999999995</v>
      </c>
      <c r="I23" s="28">
        <f t="shared" si="9"/>
        <v>3843</v>
      </c>
      <c r="J23" s="28">
        <f t="shared" si="9"/>
        <v>3843</v>
      </c>
      <c r="K23" s="28">
        <f t="shared" si="9"/>
        <v>3843</v>
      </c>
      <c r="L23" s="28">
        <f t="shared" si="9"/>
        <v>3843</v>
      </c>
      <c r="M23" s="28">
        <f t="shared" si="9"/>
        <v>7159.5</v>
      </c>
      <c r="N23" s="43">
        <f>SUM(B23:M23)</f>
        <v>49432.5</v>
      </c>
    </row>
    <row r="24" spans="1:15" x14ac:dyDescent="0.25">
      <c r="A24" s="17"/>
      <c r="N24" s="17"/>
    </row>
    <row r="25" spans="1:15" x14ac:dyDescent="0.25">
      <c r="A25" s="17" t="s">
        <v>41</v>
      </c>
      <c r="B25" s="56">
        <f t="shared" ref="B25:M25" si="10">SUM(B15:B17)</f>
        <v>4500</v>
      </c>
      <c r="C25" s="56">
        <f t="shared" si="10"/>
        <v>4500</v>
      </c>
      <c r="D25" s="56">
        <f t="shared" si="10"/>
        <v>4500</v>
      </c>
      <c r="E25" s="56">
        <f t="shared" si="10"/>
        <v>4500</v>
      </c>
      <c r="F25" s="56">
        <f t="shared" si="10"/>
        <v>4500</v>
      </c>
      <c r="G25" s="56">
        <f t="shared" si="10"/>
        <v>4500</v>
      </c>
      <c r="H25" s="56">
        <f t="shared" si="10"/>
        <v>4500</v>
      </c>
      <c r="I25" s="56">
        <f t="shared" si="10"/>
        <v>4500</v>
      </c>
      <c r="J25" s="56">
        <f t="shared" si="10"/>
        <v>4500</v>
      </c>
      <c r="K25" s="56">
        <f t="shared" si="10"/>
        <v>4500</v>
      </c>
      <c r="L25" s="56">
        <f t="shared" si="10"/>
        <v>4500</v>
      </c>
      <c r="M25" s="56">
        <f t="shared" si="10"/>
        <v>9000</v>
      </c>
      <c r="N25" s="24">
        <f>SUM(B25:M25)</f>
        <v>58500</v>
      </c>
    </row>
    <row r="26" spans="1:15" x14ac:dyDescent="0.25">
      <c r="A26" s="17" t="s">
        <v>42</v>
      </c>
      <c r="B26" s="19">
        <f>B25</f>
        <v>4500</v>
      </c>
      <c r="C26" s="19">
        <f>B26+C25</f>
        <v>9000</v>
      </c>
      <c r="D26" s="19">
        <f t="shared" ref="D26:M26" si="11">C26+D25</f>
        <v>13500</v>
      </c>
      <c r="E26" s="19">
        <f t="shared" si="11"/>
        <v>18000</v>
      </c>
      <c r="F26" s="19">
        <f t="shared" si="11"/>
        <v>22500</v>
      </c>
      <c r="G26" s="19">
        <f t="shared" si="11"/>
        <v>27000</v>
      </c>
      <c r="H26" s="19">
        <f t="shared" si="11"/>
        <v>31500</v>
      </c>
      <c r="I26" s="19">
        <f t="shared" si="11"/>
        <v>36000</v>
      </c>
      <c r="J26" s="19">
        <f t="shared" si="11"/>
        <v>40500</v>
      </c>
      <c r="K26" s="19">
        <f t="shared" si="11"/>
        <v>45000</v>
      </c>
      <c r="L26" s="19">
        <f t="shared" si="11"/>
        <v>49500</v>
      </c>
      <c r="M26" s="19">
        <f t="shared" si="11"/>
        <v>58500</v>
      </c>
      <c r="N26" s="24"/>
    </row>
    <row r="27" spans="1:15" x14ac:dyDescent="0.25">
      <c r="A27" s="17" t="s">
        <v>101</v>
      </c>
      <c r="B27" s="19">
        <f t="shared" ref="B27:M27" si="12">IF(B3="X",SUM(B15:B17)/B4*B6,SUM(B15:B17))</f>
        <v>8100</v>
      </c>
      <c r="C27" s="19">
        <f t="shared" si="12"/>
        <v>8100</v>
      </c>
      <c r="D27" s="19">
        <f t="shared" si="12"/>
        <v>8100</v>
      </c>
      <c r="E27" s="19">
        <f t="shared" si="12"/>
        <v>8100</v>
      </c>
      <c r="F27" s="19">
        <f t="shared" si="12"/>
        <v>8100</v>
      </c>
      <c r="G27" s="19">
        <f t="shared" si="12"/>
        <v>8100</v>
      </c>
      <c r="H27" s="19">
        <f t="shared" si="12"/>
        <v>8100</v>
      </c>
      <c r="I27" s="19">
        <f t="shared" si="12"/>
        <v>8100</v>
      </c>
      <c r="J27" s="19">
        <f t="shared" si="12"/>
        <v>8100</v>
      </c>
      <c r="K27" s="19">
        <f t="shared" si="12"/>
        <v>8100</v>
      </c>
      <c r="L27" s="19">
        <f t="shared" si="12"/>
        <v>8100</v>
      </c>
      <c r="M27" s="19">
        <f t="shared" si="12"/>
        <v>16200</v>
      </c>
      <c r="N27" s="24">
        <f>SUM(B27:M27)</f>
        <v>105300</v>
      </c>
    </row>
    <row r="28" spans="1:15" x14ac:dyDescent="0.25">
      <c r="A28" s="17" t="s">
        <v>102</v>
      </c>
      <c r="B28" s="19">
        <f>B27</f>
        <v>8100</v>
      </c>
      <c r="C28" s="19">
        <f>C27+B28</f>
        <v>16200</v>
      </c>
      <c r="D28" s="19">
        <f t="shared" ref="D28:M28" si="13">D27+C28</f>
        <v>24300</v>
      </c>
      <c r="E28" s="19">
        <f t="shared" si="13"/>
        <v>32400</v>
      </c>
      <c r="F28" s="19">
        <f t="shared" si="13"/>
        <v>40500</v>
      </c>
      <c r="G28" s="19">
        <f t="shared" si="13"/>
        <v>48600</v>
      </c>
      <c r="H28" s="19">
        <f t="shared" si="13"/>
        <v>56700</v>
      </c>
      <c r="I28" s="19">
        <f t="shared" si="13"/>
        <v>64800</v>
      </c>
      <c r="J28" s="19">
        <f t="shared" si="13"/>
        <v>72900</v>
      </c>
      <c r="K28" s="19">
        <f t="shared" si="13"/>
        <v>81000</v>
      </c>
      <c r="L28" s="19">
        <f t="shared" si="13"/>
        <v>89100</v>
      </c>
      <c r="M28" s="19">
        <f t="shared" si="13"/>
        <v>105300</v>
      </c>
      <c r="N28" s="24"/>
    </row>
    <row r="29" spans="1:15" x14ac:dyDescent="0.25">
      <c r="A29" s="17" t="s">
        <v>105</v>
      </c>
      <c r="B29" s="24">
        <f t="shared" ref="B29:M29" si="14">SUM(B28/B12*B13)</f>
        <v>97200</v>
      </c>
      <c r="C29" s="24">
        <f t="shared" si="14"/>
        <v>97200</v>
      </c>
      <c r="D29" s="24">
        <f t="shared" si="14"/>
        <v>97200</v>
      </c>
      <c r="E29" s="24">
        <f t="shared" si="14"/>
        <v>97200</v>
      </c>
      <c r="F29" s="24">
        <f t="shared" si="14"/>
        <v>97200</v>
      </c>
      <c r="G29" s="24">
        <f t="shared" si="14"/>
        <v>97200</v>
      </c>
      <c r="H29" s="24">
        <f t="shared" si="14"/>
        <v>97200</v>
      </c>
      <c r="I29" s="24">
        <f t="shared" si="14"/>
        <v>97200</v>
      </c>
      <c r="J29" s="24">
        <f t="shared" si="14"/>
        <v>97200</v>
      </c>
      <c r="K29" s="24">
        <f t="shared" si="14"/>
        <v>97200</v>
      </c>
      <c r="L29" s="24">
        <f t="shared" si="14"/>
        <v>97200</v>
      </c>
      <c r="M29" s="24">
        <f t="shared" si="14"/>
        <v>105300</v>
      </c>
      <c r="N29" s="24"/>
    </row>
    <row r="30" spans="1:15" x14ac:dyDescent="0.25">
      <c r="A30" s="17" t="s">
        <v>106</v>
      </c>
      <c r="B30" s="118">
        <f>SUM(B29/12)</f>
        <v>8100</v>
      </c>
      <c r="C30" s="118">
        <f t="shared" ref="C30:M30" si="15">SUM(C29/12)</f>
        <v>8100</v>
      </c>
      <c r="D30" s="118">
        <f t="shared" si="15"/>
        <v>8100</v>
      </c>
      <c r="E30" s="118">
        <f t="shared" si="15"/>
        <v>8100</v>
      </c>
      <c r="F30" s="118">
        <f t="shared" si="15"/>
        <v>8100</v>
      </c>
      <c r="G30" s="118">
        <f t="shared" si="15"/>
        <v>8100</v>
      </c>
      <c r="H30" s="118">
        <f t="shared" si="15"/>
        <v>8100</v>
      </c>
      <c r="I30" s="118">
        <f t="shared" si="15"/>
        <v>8100</v>
      </c>
      <c r="J30" s="118">
        <f t="shared" si="15"/>
        <v>8100</v>
      </c>
      <c r="K30" s="118">
        <f t="shared" si="15"/>
        <v>8100</v>
      </c>
      <c r="L30" s="118">
        <f t="shared" si="15"/>
        <v>8100</v>
      </c>
      <c r="M30" s="118">
        <f t="shared" si="15"/>
        <v>8775</v>
      </c>
      <c r="N30" s="24"/>
    </row>
    <row r="36" spans="1:2" x14ac:dyDescent="0.25">
      <c r="A36" s="17"/>
      <c r="B36" s="17"/>
    </row>
    <row r="37" spans="1:2" x14ac:dyDescent="0.25">
      <c r="A37" s="17"/>
    </row>
    <row r="38" spans="1:2" x14ac:dyDescent="0.25">
      <c r="A38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8:M18 B25:M25 C27:M27" formulaRange="1"/>
    <ignoredError sqref="B27" formula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O39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4"/>
      <c r="D2" s="13"/>
      <c r="E2" s="14"/>
    </row>
    <row r="3" spans="1:14" s="12" customFormat="1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 t="s">
        <v>36</v>
      </c>
      <c r="L3" s="15" t="s">
        <v>36</v>
      </c>
      <c r="M3" s="15" t="s">
        <v>36</v>
      </c>
      <c r="N3" s="44"/>
    </row>
    <row r="4" spans="1:14" x14ac:dyDescent="0.25">
      <c r="A4" s="13" t="s">
        <v>110</v>
      </c>
      <c r="B4" s="34">
        <v>0.7</v>
      </c>
      <c r="C4" s="34">
        <v>0.7</v>
      </c>
      <c r="D4" s="34">
        <v>0.7</v>
      </c>
      <c r="E4" s="34">
        <v>0.7</v>
      </c>
      <c r="F4" s="34">
        <v>0.7</v>
      </c>
      <c r="G4" s="34">
        <v>0.7</v>
      </c>
      <c r="H4" s="34">
        <v>0.7</v>
      </c>
      <c r="I4" s="34">
        <v>0.7</v>
      </c>
      <c r="J4" s="34">
        <v>0.7</v>
      </c>
      <c r="K4" s="34">
        <v>0.7</v>
      </c>
      <c r="L4" s="34">
        <v>0.7</v>
      </c>
      <c r="M4" s="34">
        <v>0.7</v>
      </c>
      <c r="N4" s="15"/>
    </row>
    <row r="5" spans="1:14" x14ac:dyDescent="0.25">
      <c r="A5" s="13" t="s">
        <v>111</v>
      </c>
      <c r="B5" s="34">
        <v>0.3</v>
      </c>
      <c r="C5" s="34">
        <v>0.3</v>
      </c>
      <c r="D5" s="34">
        <v>0.3</v>
      </c>
      <c r="E5" s="34">
        <v>0.3</v>
      </c>
      <c r="F5" s="34">
        <v>0.3</v>
      </c>
      <c r="G5" s="34">
        <v>0.3</v>
      </c>
      <c r="H5" s="34">
        <v>0.3</v>
      </c>
      <c r="I5" s="34">
        <v>0.3</v>
      </c>
      <c r="J5" s="34">
        <v>0.3</v>
      </c>
      <c r="K5" s="34">
        <v>0.3</v>
      </c>
      <c r="L5" s="34">
        <v>0.3</v>
      </c>
      <c r="M5" s="34">
        <v>0.3</v>
      </c>
      <c r="N5" s="15"/>
    </row>
    <row r="6" spans="1:14" x14ac:dyDescent="0.25">
      <c r="A6" s="13" t="s">
        <v>138</v>
      </c>
      <c r="B6" s="34">
        <f>B4+B5</f>
        <v>1</v>
      </c>
      <c r="C6" s="34">
        <f t="shared" ref="C6:M6" si="0">C4+C5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15"/>
    </row>
    <row r="7" spans="1:14" x14ac:dyDescent="0.25">
      <c r="A7" s="13" t="s">
        <v>24</v>
      </c>
      <c r="B7" s="34" t="s">
        <v>31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  <c r="M7" s="34" t="s">
        <v>31</v>
      </c>
      <c r="N7" s="15"/>
    </row>
    <row r="8" spans="1:14" s="12" customFormat="1" x14ac:dyDescent="0.25">
      <c r="A8" s="16" t="s">
        <v>21</v>
      </c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9</v>
      </c>
      <c r="L8" s="35" t="s">
        <v>10</v>
      </c>
      <c r="M8" s="35" t="s">
        <v>11</v>
      </c>
      <c r="N8" s="35" t="s">
        <v>12</v>
      </c>
    </row>
    <row r="9" spans="1:14" x14ac:dyDescent="0.25">
      <c r="A9" s="17" t="s">
        <v>76</v>
      </c>
      <c r="B9" s="57" t="s">
        <v>17</v>
      </c>
      <c r="C9" s="57" t="s">
        <v>17</v>
      </c>
      <c r="D9" s="57" t="s">
        <v>17</v>
      </c>
      <c r="E9" s="57" t="s">
        <v>17</v>
      </c>
      <c r="F9" s="57" t="s">
        <v>17</v>
      </c>
      <c r="G9" s="57" t="s">
        <v>17</v>
      </c>
      <c r="H9" s="57" t="s">
        <v>17</v>
      </c>
      <c r="I9" s="57" t="s">
        <v>17</v>
      </c>
      <c r="J9" s="57" t="s">
        <v>17</v>
      </c>
      <c r="K9" s="57" t="s">
        <v>17</v>
      </c>
      <c r="L9" s="57" t="s">
        <v>17</v>
      </c>
      <c r="M9" s="57" t="s">
        <v>17</v>
      </c>
      <c r="N9" s="36"/>
    </row>
    <row r="10" spans="1:14" x14ac:dyDescent="0.25">
      <c r="A10" s="17" t="s">
        <v>18</v>
      </c>
      <c r="B10" s="15" t="s">
        <v>27</v>
      </c>
      <c r="C10" s="15" t="s">
        <v>27</v>
      </c>
      <c r="D10" s="15" t="s">
        <v>27</v>
      </c>
      <c r="E10" s="15" t="s">
        <v>27</v>
      </c>
      <c r="F10" s="15" t="s">
        <v>27</v>
      </c>
      <c r="G10" s="15" t="s">
        <v>27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  <c r="N10" s="36"/>
    </row>
    <row r="11" spans="1:14" x14ac:dyDescent="0.25">
      <c r="A11" s="17" t="s">
        <v>19</v>
      </c>
      <c r="B11" s="15">
        <v>30</v>
      </c>
      <c r="C11" s="15">
        <v>30</v>
      </c>
      <c r="D11" s="15">
        <v>30</v>
      </c>
      <c r="E11" s="15">
        <v>30</v>
      </c>
      <c r="F11" s="15">
        <v>30</v>
      </c>
      <c r="G11" s="15">
        <v>30</v>
      </c>
      <c r="H11" s="15">
        <v>30</v>
      </c>
      <c r="I11" s="15">
        <v>30</v>
      </c>
      <c r="J11" s="15">
        <v>30</v>
      </c>
      <c r="K11" s="15">
        <v>30</v>
      </c>
      <c r="L11" s="15">
        <v>30</v>
      </c>
      <c r="M11" s="15">
        <v>30</v>
      </c>
      <c r="N11" s="45">
        <f t="shared" ref="N11" si="1">SUM(B11:M11)</f>
        <v>360</v>
      </c>
    </row>
    <row r="12" spans="1:14" x14ac:dyDescent="0.25">
      <c r="A12" s="17" t="s">
        <v>20</v>
      </c>
      <c r="B12" s="15">
        <f>B11</f>
        <v>30</v>
      </c>
      <c r="C12" s="15">
        <f>C11+B12</f>
        <v>60</v>
      </c>
      <c r="D12" s="15">
        <f t="shared" ref="D12:M12" si="2">D11+C12</f>
        <v>90</v>
      </c>
      <c r="E12" s="15">
        <f t="shared" si="2"/>
        <v>120</v>
      </c>
      <c r="F12" s="15">
        <f t="shared" si="2"/>
        <v>150</v>
      </c>
      <c r="G12" s="15">
        <f t="shared" si="2"/>
        <v>180</v>
      </c>
      <c r="H12" s="15">
        <f t="shared" si="2"/>
        <v>210</v>
      </c>
      <c r="I12" s="15">
        <f t="shared" si="2"/>
        <v>240</v>
      </c>
      <c r="J12" s="15">
        <f t="shared" si="2"/>
        <v>270</v>
      </c>
      <c r="K12" s="15">
        <f t="shared" si="2"/>
        <v>300</v>
      </c>
      <c r="L12" s="15">
        <f t="shared" si="2"/>
        <v>330</v>
      </c>
      <c r="M12" s="15">
        <f t="shared" si="2"/>
        <v>360</v>
      </c>
      <c r="N12" s="36"/>
    </row>
    <row r="13" spans="1:14" x14ac:dyDescent="0.25">
      <c r="A13" s="18" t="s">
        <v>23</v>
      </c>
      <c r="B13" s="39">
        <v>360</v>
      </c>
      <c r="C13" s="39">
        <v>360</v>
      </c>
      <c r="D13" s="39">
        <v>360</v>
      </c>
      <c r="E13" s="39">
        <v>360</v>
      </c>
      <c r="F13" s="39">
        <v>360</v>
      </c>
      <c r="G13" s="39">
        <v>360</v>
      </c>
      <c r="H13" s="39">
        <v>360</v>
      </c>
      <c r="I13" s="39">
        <v>360</v>
      </c>
      <c r="J13" s="39">
        <v>360</v>
      </c>
      <c r="K13" s="39">
        <v>360</v>
      </c>
      <c r="L13" s="39">
        <v>360</v>
      </c>
      <c r="M13" s="39">
        <v>360</v>
      </c>
      <c r="N13" s="46"/>
    </row>
    <row r="14" spans="1:14" x14ac:dyDescent="0.25">
      <c r="A14" s="17" t="s">
        <v>13</v>
      </c>
      <c r="B14" s="19">
        <v>4550</v>
      </c>
      <c r="C14" s="19">
        <v>4550</v>
      </c>
      <c r="D14" s="19">
        <v>4550</v>
      </c>
      <c r="E14" s="19">
        <v>4550</v>
      </c>
      <c r="F14" s="19">
        <v>4550</v>
      </c>
      <c r="G14" s="19">
        <v>4550</v>
      </c>
      <c r="H14" s="19">
        <v>4550</v>
      </c>
      <c r="I14" s="19">
        <v>4550</v>
      </c>
      <c r="J14" s="19">
        <v>4550</v>
      </c>
      <c r="K14" s="19">
        <v>4550</v>
      </c>
      <c r="L14" s="19">
        <v>4550</v>
      </c>
      <c r="M14" s="19">
        <v>4550</v>
      </c>
      <c r="N14" s="24">
        <f t="shared" ref="N14:N17" si="3">SUM(B14:M14)</f>
        <v>54600</v>
      </c>
    </row>
    <row r="15" spans="1:14" x14ac:dyDescent="0.2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4">
        <f t="shared" si="3"/>
        <v>0</v>
      </c>
    </row>
    <row r="16" spans="1:14" x14ac:dyDescent="0.25">
      <c r="A16" s="17" t="s">
        <v>33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>
        <v>2000</v>
      </c>
      <c r="M16" s="19"/>
      <c r="N16" s="24">
        <f t="shared" si="3"/>
        <v>2000</v>
      </c>
    </row>
    <row r="17" spans="1:15" x14ac:dyDescent="0.25">
      <c r="A17" s="21" t="s">
        <v>14</v>
      </c>
      <c r="B17" s="22">
        <f t="shared" ref="B17:M17" si="4">SUM(B14:B16)</f>
        <v>4550</v>
      </c>
      <c r="C17" s="22">
        <f t="shared" si="4"/>
        <v>4550</v>
      </c>
      <c r="D17" s="22">
        <f t="shared" si="4"/>
        <v>4550</v>
      </c>
      <c r="E17" s="22">
        <f t="shared" si="4"/>
        <v>4550</v>
      </c>
      <c r="F17" s="22">
        <f t="shared" si="4"/>
        <v>4550</v>
      </c>
      <c r="G17" s="22">
        <f t="shared" si="4"/>
        <v>4550</v>
      </c>
      <c r="H17" s="22">
        <f t="shared" si="4"/>
        <v>4550</v>
      </c>
      <c r="I17" s="22">
        <f t="shared" si="4"/>
        <v>4550</v>
      </c>
      <c r="J17" s="22">
        <f t="shared" si="4"/>
        <v>4550</v>
      </c>
      <c r="K17" s="22">
        <f t="shared" si="4"/>
        <v>4550</v>
      </c>
      <c r="L17" s="22">
        <f t="shared" si="4"/>
        <v>6550</v>
      </c>
      <c r="M17" s="22">
        <f t="shared" si="4"/>
        <v>4550</v>
      </c>
      <c r="N17" s="22">
        <f t="shared" si="3"/>
        <v>56600</v>
      </c>
    </row>
    <row r="18" spans="1:15" x14ac:dyDescent="0.25">
      <c r="A18" s="17" t="s">
        <v>75</v>
      </c>
      <c r="B18" s="58">
        <f>Ansätze!C98</f>
        <v>0.124</v>
      </c>
      <c r="C18" s="58">
        <f>$B$18</f>
        <v>0.124</v>
      </c>
      <c r="D18" s="58">
        <f t="shared" ref="D18:K18" si="5">$B$18</f>
        <v>0.124</v>
      </c>
      <c r="E18" s="58">
        <f t="shared" si="5"/>
        <v>0.124</v>
      </c>
      <c r="F18" s="58">
        <f t="shared" si="5"/>
        <v>0.124</v>
      </c>
      <c r="G18" s="58">
        <f t="shared" si="5"/>
        <v>0.124</v>
      </c>
      <c r="H18" s="58">
        <f t="shared" si="5"/>
        <v>0.124</v>
      </c>
      <c r="I18" s="58">
        <f t="shared" si="5"/>
        <v>0.124</v>
      </c>
      <c r="J18" s="58">
        <f t="shared" si="5"/>
        <v>0.124</v>
      </c>
      <c r="K18" s="58">
        <f t="shared" si="5"/>
        <v>0.124</v>
      </c>
      <c r="L18" s="58">
        <f>Ansätze!C102</f>
        <v>0.127</v>
      </c>
      <c r="M18" s="58">
        <f>L18</f>
        <v>0.127</v>
      </c>
      <c r="N18" s="17"/>
      <c r="O18" s="19"/>
    </row>
    <row r="19" spans="1:15" x14ac:dyDescent="0.25">
      <c r="A19" s="17" t="s">
        <v>80</v>
      </c>
      <c r="B19" s="24">
        <f>B25*B18</f>
        <v>564.20000000000005</v>
      </c>
      <c r="C19" s="24">
        <f>C25*C18-B20</f>
        <v>564.20000000000005</v>
      </c>
      <c r="D19" s="24">
        <f t="shared" ref="D19:M19" si="6">D25*D18-C20</f>
        <v>564.19999999999982</v>
      </c>
      <c r="E19" s="24">
        <f t="shared" si="6"/>
        <v>564.20000000000027</v>
      </c>
      <c r="F19" s="24">
        <f t="shared" si="6"/>
        <v>564.19999999999982</v>
      </c>
      <c r="G19" s="24">
        <f t="shared" si="6"/>
        <v>564.19999999999982</v>
      </c>
      <c r="H19" s="24">
        <f t="shared" si="6"/>
        <v>564.20000000000027</v>
      </c>
      <c r="I19" s="24">
        <f t="shared" si="6"/>
        <v>564.20000000000027</v>
      </c>
      <c r="J19" s="24">
        <f t="shared" si="6"/>
        <v>564.19999999999982</v>
      </c>
      <c r="K19" s="24">
        <f t="shared" si="6"/>
        <v>564.19999999999982</v>
      </c>
      <c r="L19" s="24">
        <f t="shared" si="6"/>
        <v>968.35000000000036</v>
      </c>
      <c r="M19" s="24">
        <f t="shared" si="6"/>
        <v>577.84999999999945</v>
      </c>
      <c r="N19" s="24">
        <f>SUM(B19:M19)</f>
        <v>7188.2</v>
      </c>
    </row>
    <row r="20" spans="1:15" x14ac:dyDescent="0.25">
      <c r="A20" s="41" t="s">
        <v>81</v>
      </c>
      <c r="B20" s="26">
        <f>B19</f>
        <v>564.20000000000005</v>
      </c>
      <c r="C20" s="26">
        <f>B20+C19</f>
        <v>1128.4000000000001</v>
      </c>
      <c r="D20" s="26">
        <f t="shared" ref="D20:M20" si="7">C20+D19</f>
        <v>1692.6</v>
      </c>
      <c r="E20" s="26">
        <f t="shared" si="7"/>
        <v>2256.8000000000002</v>
      </c>
      <c r="F20" s="26">
        <f t="shared" si="7"/>
        <v>2821</v>
      </c>
      <c r="G20" s="26">
        <f t="shared" si="7"/>
        <v>3385.2</v>
      </c>
      <c r="H20" s="26">
        <f t="shared" si="7"/>
        <v>3949.4</v>
      </c>
      <c r="I20" s="26">
        <f t="shared" si="7"/>
        <v>4513.6000000000004</v>
      </c>
      <c r="J20" s="26">
        <f t="shared" si="7"/>
        <v>5077.8</v>
      </c>
      <c r="K20" s="26">
        <f t="shared" si="7"/>
        <v>5642</v>
      </c>
      <c r="L20" s="26">
        <f t="shared" si="7"/>
        <v>6610.35</v>
      </c>
      <c r="M20" s="26">
        <f t="shared" si="7"/>
        <v>7188.2</v>
      </c>
      <c r="N20" s="32"/>
    </row>
    <row r="21" spans="1:15" x14ac:dyDescent="0.25">
      <c r="A21" s="18" t="s">
        <v>79</v>
      </c>
      <c r="B21" s="27">
        <f>B19</f>
        <v>564.20000000000005</v>
      </c>
      <c r="C21" s="27">
        <f t="shared" ref="C21:M21" si="8">C19</f>
        <v>564.20000000000005</v>
      </c>
      <c r="D21" s="27">
        <f t="shared" si="8"/>
        <v>564.19999999999982</v>
      </c>
      <c r="E21" s="27">
        <f t="shared" si="8"/>
        <v>564.20000000000027</v>
      </c>
      <c r="F21" s="27">
        <f t="shared" si="8"/>
        <v>564.19999999999982</v>
      </c>
      <c r="G21" s="27">
        <f t="shared" si="8"/>
        <v>564.19999999999982</v>
      </c>
      <c r="H21" s="27">
        <f t="shared" si="8"/>
        <v>564.20000000000027</v>
      </c>
      <c r="I21" s="27">
        <f t="shared" si="8"/>
        <v>564.20000000000027</v>
      </c>
      <c r="J21" s="27">
        <f t="shared" si="8"/>
        <v>564.19999999999982</v>
      </c>
      <c r="K21" s="27">
        <f t="shared" si="8"/>
        <v>564.19999999999982</v>
      </c>
      <c r="L21" s="27">
        <f t="shared" si="8"/>
        <v>968.35000000000036</v>
      </c>
      <c r="M21" s="27">
        <f t="shared" si="8"/>
        <v>577.84999999999945</v>
      </c>
      <c r="N21" s="33">
        <f>SUM(B21:M21)</f>
        <v>7188.2</v>
      </c>
    </row>
    <row r="22" spans="1:15" x14ac:dyDescent="0.25">
      <c r="A22" s="42" t="s">
        <v>16</v>
      </c>
      <c r="B22" s="28">
        <f>B17-B21</f>
        <v>3985.8</v>
      </c>
      <c r="C22" s="28">
        <f t="shared" ref="C22:M22" si="9">C17-C21</f>
        <v>3985.8</v>
      </c>
      <c r="D22" s="28">
        <f t="shared" si="9"/>
        <v>3985.8</v>
      </c>
      <c r="E22" s="28">
        <f t="shared" si="9"/>
        <v>3985.7999999999997</v>
      </c>
      <c r="F22" s="28">
        <f t="shared" si="9"/>
        <v>3985.8</v>
      </c>
      <c r="G22" s="28">
        <f t="shared" si="9"/>
        <v>3985.8</v>
      </c>
      <c r="H22" s="28">
        <f t="shared" si="9"/>
        <v>3985.7999999999997</v>
      </c>
      <c r="I22" s="28">
        <f t="shared" si="9"/>
        <v>3985.7999999999997</v>
      </c>
      <c r="J22" s="28">
        <f t="shared" si="9"/>
        <v>3985.8</v>
      </c>
      <c r="K22" s="28">
        <f t="shared" si="9"/>
        <v>3985.8</v>
      </c>
      <c r="L22" s="28">
        <f t="shared" si="9"/>
        <v>5581.65</v>
      </c>
      <c r="M22" s="28">
        <f t="shared" si="9"/>
        <v>3972.1500000000005</v>
      </c>
      <c r="N22" s="43">
        <f>SUM(B22:M22)</f>
        <v>49411.8</v>
      </c>
    </row>
    <row r="23" spans="1:15" x14ac:dyDescent="0.25">
      <c r="A23" s="17"/>
      <c r="N23" s="17"/>
    </row>
    <row r="24" spans="1:15" x14ac:dyDescent="0.25">
      <c r="A24" s="17" t="s">
        <v>41</v>
      </c>
      <c r="B24" s="56">
        <f t="shared" ref="B24:M24" si="10">SUM(B14:B16)</f>
        <v>4550</v>
      </c>
      <c r="C24" s="56">
        <f t="shared" si="10"/>
        <v>4550</v>
      </c>
      <c r="D24" s="56">
        <f t="shared" si="10"/>
        <v>4550</v>
      </c>
      <c r="E24" s="56">
        <f t="shared" si="10"/>
        <v>4550</v>
      </c>
      <c r="F24" s="56">
        <f t="shared" si="10"/>
        <v>4550</v>
      </c>
      <c r="G24" s="56">
        <f t="shared" si="10"/>
        <v>4550</v>
      </c>
      <c r="H24" s="56">
        <f t="shared" si="10"/>
        <v>4550</v>
      </c>
      <c r="I24" s="56">
        <f t="shared" si="10"/>
        <v>4550</v>
      </c>
      <c r="J24" s="56">
        <f t="shared" si="10"/>
        <v>4550</v>
      </c>
      <c r="K24" s="56">
        <f t="shared" si="10"/>
        <v>4550</v>
      </c>
      <c r="L24" s="56">
        <f t="shared" si="10"/>
        <v>6550</v>
      </c>
      <c r="M24" s="56">
        <f t="shared" si="10"/>
        <v>4550</v>
      </c>
      <c r="N24" s="24">
        <f>SUM(B24:M24)</f>
        <v>56600</v>
      </c>
    </row>
    <row r="25" spans="1:15" x14ac:dyDescent="0.25">
      <c r="A25" s="17" t="s">
        <v>42</v>
      </c>
      <c r="B25" s="19">
        <f>B24</f>
        <v>4550</v>
      </c>
      <c r="C25" s="19">
        <f>B25+C24</f>
        <v>9100</v>
      </c>
      <c r="D25" s="19">
        <f t="shared" ref="D25:M25" si="11">C25+D24</f>
        <v>13650</v>
      </c>
      <c r="E25" s="19">
        <f t="shared" si="11"/>
        <v>18200</v>
      </c>
      <c r="F25" s="19">
        <f t="shared" si="11"/>
        <v>22750</v>
      </c>
      <c r="G25" s="19">
        <f t="shared" si="11"/>
        <v>27300</v>
      </c>
      <c r="H25" s="19">
        <f t="shared" si="11"/>
        <v>31850</v>
      </c>
      <c r="I25" s="19">
        <f t="shared" si="11"/>
        <v>36400</v>
      </c>
      <c r="J25" s="19">
        <f t="shared" si="11"/>
        <v>40950</v>
      </c>
      <c r="K25" s="19">
        <f t="shared" si="11"/>
        <v>45500</v>
      </c>
      <c r="L25" s="19">
        <f t="shared" si="11"/>
        <v>52050</v>
      </c>
      <c r="M25" s="19">
        <f t="shared" si="11"/>
        <v>56600</v>
      </c>
      <c r="N25" s="24"/>
    </row>
    <row r="26" spans="1:15" x14ac:dyDescent="0.25">
      <c r="A26" s="17" t="s">
        <v>101</v>
      </c>
      <c r="B26" s="19">
        <f>IF(B3="X",SUM(B14+B15)/B4*B6,SUM(B14+B15))</f>
        <v>6500</v>
      </c>
      <c r="C26" s="19">
        <f t="shared" ref="C26:M26" si="12">IF(C3="X",SUM(C14+C15)/C4*C6,SUM(C14+C15))</f>
        <v>6500</v>
      </c>
      <c r="D26" s="19">
        <f t="shared" si="12"/>
        <v>6500</v>
      </c>
      <c r="E26" s="19">
        <f t="shared" si="12"/>
        <v>6500</v>
      </c>
      <c r="F26" s="19">
        <f t="shared" si="12"/>
        <v>6500</v>
      </c>
      <c r="G26" s="19">
        <f t="shared" si="12"/>
        <v>6500</v>
      </c>
      <c r="H26" s="19">
        <f t="shared" si="12"/>
        <v>6500</v>
      </c>
      <c r="I26" s="19">
        <f t="shared" si="12"/>
        <v>6500</v>
      </c>
      <c r="J26" s="19">
        <f t="shared" si="12"/>
        <v>6500</v>
      </c>
      <c r="K26" s="19">
        <f t="shared" si="12"/>
        <v>6500</v>
      </c>
      <c r="L26" s="19">
        <f t="shared" si="12"/>
        <v>6500</v>
      </c>
      <c r="M26" s="19">
        <f t="shared" si="12"/>
        <v>6500</v>
      </c>
      <c r="N26" s="24">
        <f>SUM(B26:M26)</f>
        <v>78000</v>
      </c>
    </row>
    <row r="27" spans="1:15" x14ac:dyDescent="0.25">
      <c r="A27" s="17" t="s">
        <v>102</v>
      </c>
      <c r="B27" s="19">
        <f>B26</f>
        <v>6500</v>
      </c>
      <c r="C27" s="19">
        <f>C26+B27</f>
        <v>13000</v>
      </c>
      <c r="D27" s="19">
        <f t="shared" ref="D27:M27" si="13">D26+C27</f>
        <v>19500</v>
      </c>
      <c r="E27" s="19">
        <f t="shared" si="13"/>
        <v>26000</v>
      </c>
      <c r="F27" s="19">
        <f t="shared" si="13"/>
        <v>32500</v>
      </c>
      <c r="G27" s="19">
        <f t="shared" si="13"/>
        <v>39000</v>
      </c>
      <c r="H27" s="19">
        <f t="shared" si="13"/>
        <v>45500</v>
      </c>
      <c r="I27" s="19">
        <f t="shared" si="13"/>
        <v>52000</v>
      </c>
      <c r="J27" s="19">
        <f t="shared" si="13"/>
        <v>58500</v>
      </c>
      <c r="K27" s="19">
        <f t="shared" si="13"/>
        <v>65000</v>
      </c>
      <c r="L27" s="19">
        <f t="shared" si="13"/>
        <v>71500</v>
      </c>
      <c r="M27" s="19">
        <f t="shared" si="13"/>
        <v>78000</v>
      </c>
      <c r="N27" s="24"/>
    </row>
    <row r="28" spans="1:15" x14ac:dyDescent="0.25">
      <c r="A28" s="17" t="s">
        <v>103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>
        <v>2000</v>
      </c>
      <c r="M28" s="19"/>
      <c r="N28" s="24"/>
    </row>
    <row r="29" spans="1:15" x14ac:dyDescent="0.25">
      <c r="A29" s="17" t="s">
        <v>104</v>
      </c>
      <c r="B29" s="19">
        <f>B28</f>
        <v>0</v>
      </c>
      <c r="C29" s="19">
        <f>C28+B29</f>
        <v>0</v>
      </c>
      <c r="D29" s="19">
        <f t="shared" ref="D29:M29" si="14">D28+C29</f>
        <v>0</v>
      </c>
      <c r="E29" s="19">
        <f t="shared" si="14"/>
        <v>0</v>
      </c>
      <c r="F29" s="19">
        <f t="shared" si="14"/>
        <v>0</v>
      </c>
      <c r="G29" s="19">
        <f t="shared" si="14"/>
        <v>0</v>
      </c>
      <c r="H29" s="19">
        <f t="shared" si="14"/>
        <v>0</v>
      </c>
      <c r="I29" s="19">
        <f t="shared" si="14"/>
        <v>0</v>
      </c>
      <c r="J29" s="19">
        <f t="shared" si="14"/>
        <v>0</v>
      </c>
      <c r="K29" s="19">
        <f t="shared" si="14"/>
        <v>0</v>
      </c>
      <c r="L29" s="19">
        <f t="shared" si="14"/>
        <v>2000</v>
      </c>
      <c r="M29" s="19">
        <f t="shared" si="14"/>
        <v>2000</v>
      </c>
      <c r="N29" s="24"/>
    </row>
    <row r="30" spans="1:15" x14ac:dyDescent="0.25">
      <c r="A30" s="17" t="s">
        <v>105</v>
      </c>
      <c r="B30" s="24">
        <f>SUM(B27/B12*B13)+B29</f>
        <v>78000</v>
      </c>
      <c r="C30" s="24">
        <f t="shared" ref="C30:K30" si="15">SUM(C27/C12*C13)+C29</f>
        <v>78000</v>
      </c>
      <c r="D30" s="24">
        <f t="shared" si="15"/>
        <v>78000</v>
      </c>
      <c r="E30" s="24">
        <f t="shared" si="15"/>
        <v>78000</v>
      </c>
      <c r="F30" s="24">
        <f t="shared" si="15"/>
        <v>78000</v>
      </c>
      <c r="G30" s="24">
        <f t="shared" si="15"/>
        <v>78000</v>
      </c>
      <c r="H30" s="24">
        <f t="shared" si="15"/>
        <v>78000</v>
      </c>
      <c r="I30" s="24">
        <f t="shared" si="15"/>
        <v>78000</v>
      </c>
      <c r="J30" s="24">
        <f t="shared" si="15"/>
        <v>78000</v>
      </c>
      <c r="K30" s="24">
        <f t="shared" si="15"/>
        <v>78000</v>
      </c>
      <c r="L30" s="24">
        <f>SUM(L27/L12*L13)+L29</f>
        <v>80000</v>
      </c>
      <c r="M30" s="24">
        <f>SUM(M27/M12*M13)+M29</f>
        <v>80000</v>
      </c>
      <c r="N30" s="24"/>
    </row>
    <row r="31" spans="1:15" x14ac:dyDescent="0.25">
      <c r="A31" s="17" t="s">
        <v>106</v>
      </c>
      <c r="B31" s="118">
        <f>SUM(B30/12)</f>
        <v>6500</v>
      </c>
      <c r="C31" s="118">
        <f t="shared" ref="C31:M31" si="16">SUM(C30/12)</f>
        <v>6500</v>
      </c>
      <c r="D31" s="118">
        <f t="shared" si="16"/>
        <v>6500</v>
      </c>
      <c r="E31" s="118">
        <f t="shared" si="16"/>
        <v>6500</v>
      </c>
      <c r="F31" s="118">
        <f t="shared" si="16"/>
        <v>6500</v>
      </c>
      <c r="G31" s="118">
        <f t="shared" si="16"/>
        <v>6500</v>
      </c>
      <c r="H31" s="118">
        <f t="shared" si="16"/>
        <v>6500</v>
      </c>
      <c r="I31" s="118">
        <f t="shared" si="16"/>
        <v>6500</v>
      </c>
      <c r="J31" s="118">
        <f t="shared" si="16"/>
        <v>6500</v>
      </c>
      <c r="K31" s="118">
        <f t="shared" si="16"/>
        <v>6500</v>
      </c>
      <c r="L31" s="118">
        <f t="shared" si="16"/>
        <v>6666.666666666667</v>
      </c>
      <c r="M31" s="118">
        <f t="shared" si="16"/>
        <v>6666.666666666667</v>
      </c>
      <c r="N31" s="24"/>
    </row>
    <row r="32" spans="1:1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2" x14ac:dyDescent="0.25">
      <c r="A33" s="42"/>
    </row>
    <row r="37" spans="1:2" x14ac:dyDescent="0.25">
      <c r="A37" s="17"/>
      <c r="B37" s="17"/>
    </row>
    <row r="38" spans="1:2" x14ac:dyDescent="0.25">
      <c r="A38" s="17"/>
    </row>
    <row r="39" spans="1:2" x14ac:dyDescent="0.25">
      <c r="A39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7:M17 B24:M24" formulaRange="1"/>
    <ignoredError sqref="B26" 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O42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4"/>
      <c r="D2" s="13"/>
      <c r="E2" s="14"/>
    </row>
    <row r="3" spans="1:14" s="12" customFormat="1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 t="s">
        <v>36</v>
      </c>
      <c r="L3" s="15" t="s">
        <v>36</v>
      </c>
      <c r="M3" s="15" t="s">
        <v>36</v>
      </c>
      <c r="N3" s="44"/>
    </row>
    <row r="4" spans="1:14" s="12" customFormat="1" x14ac:dyDescent="0.25">
      <c r="A4" s="13" t="s">
        <v>63</v>
      </c>
      <c r="B4" s="71">
        <v>30</v>
      </c>
      <c r="C4" s="71">
        <v>30</v>
      </c>
      <c r="D4" s="71">
        <v>30</v>
      </c>
      <c r="E4" s="71">
        <v>30</v>
      </c>
      <c r="F4" s="71">
        <v>30</v>
      </c>
      <c r="G4" s="71">
        <v>30</v>
      </c>
      <c r="H4" s="71">
        <v>30</v>
      </c>
      <c r="I4" s="71">
        <v>30</v>
      </c>
      <c r="J4" s="71">
        <v>35</v>
      </c>
      <c r="K4" s="71">
        <v>35</v>
      </c>
      <c r="L4" s="71">
        <v>35</v>
      </c>
      <c r="M4" s="71">
        <v>35</v>
      </c>
      <c r="N4" s="44"/>
    </row>
    <row r="5" spans="1:14" s="12" customFormat="1" x14ac:dyDescent="0.25">
      <c r="A5" s="13" t="s">
        <v>160</v>
      </c>
      <c r="B5" s="71">
        <v>182</v>
      </c>
      <c r="C5" s="71">
        <v>182</v>
      </c>
      <c r="D5" s="71">
        <v>182</v>
      </c>
      <c r="E5" s="71">
        <v>182</v>
      </c>
      <c r="F5" s="71">
        <v>182</v>
      </c>
      <c r="G5" s="71">
        <v>182</v>
      </c>
      <c r="H5" s="71">
        <v>182</v>
      </c>
      <c r="I5" s="71">
        <v>182</v>
      </c>
      <c r="J5" s="71">
        <v>182</v>
      </c>
      <c r="K5" s="71">
        <v>182</v>
      </c>
      <c r="L5" s="71">
        <v>182</v>
      </c>
      <c r="M5" s="71">
        <v>182</v>
      </c>
      <c r="N5" s="44"/>
    </row>
    <row r="6" spans="1:14" s="12" customFormat="1" x14ac:dyDescent="0.25">
      <c r="A6" s="13" t="s">
        <v>124</v>
      </c>
      <c r="B6" s="71">
        <v>35</v>
      </c>
      <c r="C6" s="71">
        <v>35</v>
      </c>
      <c r="D6" s="71">
        <v>35</v>
      </c>
      <c r="E6" s="71">
        <v>35</v>
      </c>
      <c r="F6" s="71">
        <v>35</v>
      </c>
      <c r="G6" s="71">
        <v>35</v>
      </c>
      <c r="H6" s="71">
        <v>35</v>
      </c>
      <c r="I6" s="71">
        <v>35</v>
      </c>
      <c r="J6" s="71">
        <v>75</v>
      </c>
      <c r="K6" s="71">
        <v>62</v>
      </c>
      <c r="L6" s="71">
        <v>53</v>
      </c>
      <c r="M6" s="71">
        <v>71</v>
      </c>
      <c r="N6" s="44"/>
    </row>
    <row r="7" spans="1:14" x14ac:dyDescent="0.25">
      <c r="A7" s="13" t="s">
        <v>110</v>
      </c>
      <c r="B7" s="136">
        <f>100/B5*B6/100</f>
        <v>0.19230769230769235</v>
      </c>
      <c r="C7" s="136">
        <f t="shared" ref="C7:M7" si="0">100/C5*C6/100</f>
        <v>0.19230769230769235</v>
      </c>
      <c r="D7" s="136">
        <f t="shared" si="0"/>
        <v>0.19230769230769235</v>
      </c>
      <c r="E7" s="136">
        <f t="shared" si="0"/>
        <v>0.19230769230769235</v>
      </c>
      <c r="F7" s="136">
        <f t="shared" si="0"/>
        <v>0.19230769230769235</v>
      </c>
      <c r="G7" s="136">
        <f t="shared" si="0"/>
        <v>0.19230769230769235</v>
      </c>
      <c r="H7" s="136">
        <f t="shared" si="0"/>
        <v>0.19230769230769235</v>
      </c>
      <c r="I7" s="136">
        <f t="shared" si="0"/>
        <v>0.19230769230769235</v>
      </c>
      <c r="J7" s="136">
        <f t="shared" si="0"/>
        <v>0.41208791208791212</v>
      </c>
      <c r="K7" s="136">
        <f t="shared" si="0"/>
        <v>0.34065934065934067</v>
      </c>
      <c r="L7" s="136">
        <f t="shared" si="0"/>
        <v>0.29120879120879123</v>
      </c>
      <c r="M7" s="136">
        <f t="shared" si="0"/>
        <v>0.39010989010989017</v>
      </c>
      <c r="N7" s="15"/>
    </row>
    <row r="8" spans="1:14" x14ac:dyDescent="0.25">
      <c r="A8" s="13" t="s">
        <v>111</v>
      </c>
      <c r="B8" s="136">
        <v>0.6</v>
      </c>
      <c r="C8" s="136">
        <v>0.6</v>
      </c>
      <c r="D8" s="136">
        <v>0.6</v>
      </c>
      <c r="E8" s="136">
        <v>0.6</v>
      </c>
      <c r="F8" s="136">
        <v>0.6</v>
      </c>
      <c r="G8" s="136">
        <v>0.6</v>
      </c>
      <c r="H8" s="136">
        <v>0.6</v>
      </c>
      <c r="I8" s="136">
        <v>0.6</v>
      </c>
      <c r="J8" s="136">
        <v>0.6</v>
      </c>
      <c r="K8" s="136">
        <v>0.6</v>
      </c>
      <c r="L8" s="136">
        <v>0.6</v>
      </c>
      <c r="M8" s="136">
        <v>0.6</v>
      </c>
      <c r="N8" s="15"/>
    </row>
    <row r="9" spans="1:14" x14ac:dyDescent="0.25">
      <c r="A9" s="13" t="s">
        <v>138</v>
      </c>
      <c r="B9" s="136">
        <f>B7+B8</f>
        <v>0.79230769230769238</v>
      </c>
      <c r="C9" s="136">
        <f t="shared" ref="C9:M9" si="1">C7+C8</f>
        <v>0.79230769230769238</v>
      </c>
      <c r="D9" s="136">
        <f t="shared" si="1"/>
        <v>0.79230769230769238</v>
      </c>
      <c r="E9" s="136">
        <f t="shared" si="1"/>
        <v>0.79230769230769238</v>
      </c>
      <c r="F9" s="136">
        <f t="shared" si="1"/>
        <v>0.79230769230769238</v>
      </c>
      <c r="G9" s="136">
        <f t="shared" si="1"/>
        <v>0.79230769230769238</v>
      </c>
      <c r="H9" s="136">
        <f t="shared" si="1"/>
        <v>0.79230769230769238</v>
      </c>
      <c r="I9" s="136">
        <f t="shared" si="1"/>
        <v>0.79230769230769238</v>
      </c>
      <c r="J9" s="136">
        <f t="shared" si="1"/>
        <v>1.012087912087912</v>
      </c>
      <c r="K9" s="136">
        <f t="shared" si="1"/>
        <v>0.94065934065934065</v>
      </c>
      <c r="L9" s="136">
        <f t="shared" si="1"/>
        <v>0.89120879120879115</v>
      </c>
      <c r="M9" s="136">
        <f t="shared" si="1"/>
        <v>0.99010989010989015</v>
      </c>
      <c r="N9" s="15"/>
    </row>
    <row r="10" spans="1:14" x14ac:dyDescent="0.25">
      <c r="A10" s="13" t="s">
        <v>24</v>
      </c>
      <c r="B10" s="34" t="s">
        <v>32</v>
      </c>
      <c r="C10" s="34" t="s">
        <v>32</v>
      </c>
      <c r="D10" s="34" t="s">
        <v>32</v>
      </c>
      <c r="E10" s="34" t="s">
        <v>32</v>
      </c>
      <c r="F10" s="34" t="s">
        <v>32</v>
      </c>
      <c r="G10" s="34" t="s">
        <v>32</v>
      </c>
      <c r="H10" s="34" t="s">
        <v>32</v>
      </c>
      <c r="I10" s="34" t="s">
        <v>32</v>
      </c>
      <c r="J10" s="34" t="s">
        <v>32</v>
      </c>
      <c r="K10" s="34" t="s">
        <v>32</v>
      </c>
      <c r="L10" s="34" t="s">
        <v>32</v>
      </c>
      <c r="M10" s="34" t="s">
        <v>32</v>
      </c>
      <c r="N10" s="15"/>
    </row>
    <row r="11" spans="1:14" s="12" customFormat="1" x14ac:dyDescent="0.25">
      <c r="A11" s="16" t="s">
        <v>21</v>
      </c>
      <c r="B11" s="35" t="s">
        <v>0</v>
      </c>
      <c r="C11" s="35" t="s">
        <v>1</v>
      </c>
      <c r="D11" s="35" t="s">
        <v>2</v>
      </c>
      <c r="E11" s="35" t="s">
        <v>3</v>
      </c>
      <c r="F11" s="35" t="s">
        <v>4</v>
      </c>
      <c r="G11" s="35" t="s">
        <v>5</v>
      </c>
      <c r="H11" s="35" t="s">
        <v>6</v>
      </c>
      <c r="I11" s="35" t="s">
        <v>7</v>
      </c>
      <c r="J11" s="35" t="s">
        <v>8</v>
      </c>
      <c r="K11" s="35" t="s">
        <v>9</v>
      </c>
      <c r="L11" s="35" t="s">
        <v>10</v>
      </c>
      <c r="M11" s="35" t="s">
        <v>11</v>
      </c>
      <c r="N11" s="35" t="s">
        <v>12</v>
      </c>
    </row>
    <row r="12" spans="1:14" x14ac:dyDescent="0.25">
      <c r="A12" s="17" t="s">
        <v>76</v>
      </c>
      <c r="B12" s="37" t="s">
        <v>22</v>
      </c>
      <c r="C12" s="37" t="s">
        <v>22</v>
      </c>
      <c r="D12" s="37" t="s">
        <v>22</v>
      </c>
      <c r="E12" s="37" t="s">
        <v>22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7" t="s">
        <v>22</v>
      </c>
      <c r="N12" s="36"/>
    </row>
    <row r="13" spans="1:14" x14ac:dyDescent="0.25">
      <c r="A13" s="17" t="s">
        <v>18</v>
      </c>
      <c r="B13" s="15" t="s">
        <v>27</v>
      </c>
      <c r="C13" s="15" t="s">
        <v>27</v>
      </c>
      <c r="D13" s="15" t="s">
        <v>27</v>
      </c>
      <c r="E13" s="15" t="s">
        <v>27</v>
      </c>
      <c r="F13" s="15" t="s">
        <v>27</v>
      </c>
      <c r="G13" s="15" t="s">
        <v>27</v>
      </c>
      <c r="H13" s="15" t="s">
        <v>27</v>
      </c>
      <c r="I13" s="15" t="s">
        <v>27</v>
      </c>
      <c r="J13" s="15" t="s">
        <v>27</v>
      </c>
      <c r="K13" s="15" t="s">
        <v>27</v>
      </c>
      <c r="L13" s="15" t="s">
        <v>27</v>
      </c>
      <c r="M13" s="15" t="s">
        <v>27</v>
      </c>
      <c r="N13" s="36"/>
    </row>
    <row r="14" spans="1:14" x14ac:dyDescent="0.25">
      <c r="A14" s="17" t="s">
        <v>19</v>
      </c>
      <c r="B14" s="15">
        <v>30</v>
      </c>
      <c r="C14" s="15">
        <v>30</v>
      </c>
      <c r="D14" s="15">
        <v>30</v>
      </c>
      <c r="E14" s="15">
        <v>30</v>
      </c>
      <c r="F14" s="15">
        <v>30</v>
      </c>
      <c r="G14" s="15">
        <v>30</v>
      </c>
      <c r="H14" s="15">
        <v>30</v>
      </c>
      <c r="I14" s="15">
        <v>30</v>
      </c>
      <c r="J14" s="15">
        <v>30</v>
      </c>
      <c r="K14" s="15">
        <v>30</v>
      </c>
      <c r="L14" s="15">
        <v>30</v>
      </c>
      <c r="M14" s="15">
        <v>30</v>
      </c>
      <c r="N14" s="45">
        <f t="shared" ref="N14" si="2">SUM(B14:M14)</f>
        <v>360</v>
      </c>
    </row>
    <row r="15" spans="1:14" x14ac:dyDescent="0.25">
      <c r="A15" s="17" t="s">
        <v>20</v>
      </c>
      <c r="B15" s="15">
        <f>B14</f>
        <v>30</v>
      </c>
      <c r="C15" s="15">
        <f>C14+B15</f>
        <v>60</v>
      </c>
      <c r="D15" s="15">
        <f t="shared" ref="D15:M15" si="3">D14+C15</f>
        <v>90</v>
      </c>
      <c r="E15" s="15">
        <f t="shared" si="3"/>
        <v>120</v>
      </c>
      <c r="F15" s="15">
        <f t="shared" si="3"/>
        <v>150</v>
      </c>
      <c r="G15" s="15">
        <f t="shared" si="3"/>
        <v>180</v>
      </c>
      <c r="H15" s="15">
        <f t="shared" si="3"/>
        <v>210</v>
      </c>
      <c r="I15" s="15">
        <f t="shared" si="3"/>
        <v>240</v>
      </c>
      <c r="J15" s="15">
        <f t="shared" si="3"/>
        <v>270</v>
      </c>
      <c r="K15" s="15">
        <f t="shared" si="3"/>
        <v>300</v>
      </c>
      <c r="L15" s="15">
        <f t="shared" si="3"/>
        <v>330</v>
      </c>
      <c r="M15" s="15">
        <f t="shared" si="3"/>
        <v>360</v>
      </c>
      <c r="N15" s="36"/>
    </row>
    <row r="16" spans="1:14" x14ac:dyDescent="0.25">
      <c r="A16" s="18" t="s">
        <v>23</v>
      </c>
      <c r="B16" s="39">
        <v>360</v>
      </c>
      <c r="C16" s="39">
        <v>360</v>
      </c>
      <c r="D16" s="39">
        <v>360</v>
      </c>
      <c r="E16" s="39">
        <v>360</v>
      </c>
      <c r="F16" s="39">
        <v>360</v>
      </c>
      <c r="G16" s="39">
        <v>360</v>
      </c>
      <c r="H16" s="39">
        <v>360</v>
      </c>
      <c r="I16" s="39">
        <v>360</v>
      </c>
      <c r="J16" s="39">
        <v>360</v>
      </c>
      <c r="K16" s="39">
        <v>360</v>
      </c>
      <c r="L16" s="39">
        <v>360</v>
      </c>
      <c r="M16" s="39">
        <v>360</v>
      </c>
      <c r="N16" s="46"/>
    </row>
    <row r="17" spans="1:15" x14ac:dyDescent="0.25">
      <c r="A17" s="17" t="s">
        <v>285</v>
      </c>
      <c r="B17" s="19">
        <f>B4*B6</f>
        <v>1050</v>
      </c>
      <c r="C17" s="19">
        <f t="shared" ref="C17:M17" si="4">C4*C6</f>
        <v>1050</v>
      </c>
      <c r="D17" s="19">
        <f t="shared" si="4"/>
        <v>1050</v>
      </c>
      <c r="E17" s="19">
        <f t="shared" si="4"/>
        <v>1050</v>
      </c>
      <c r="F17" s="19">
        <f t="shared" si="4"/>
        <v>1050</v>
      </c>
      <c r="G17" s="19">
        <f t="shared" si="4"/>
        <v>1050</v>
      </c>
      <c r="H17" s="19">
        <f t="shared" si="4"/>
        <v>1050</v>
      </c>
      <c r="I17" s="19">
        <f t="shared" si="4"/>
        <v>1050</v>
      </c>
      <c r="J17" s="19">
        <f t="shared" si="4"/>
        <v>2625</v>
      </c>
      <c r="K17" s="19">
        <f t="shared" si="4"/>
        <v>2170</v>
      </c>
      <c r="L17" s="19">
        <f t="shared" si="4"/>
        <v>1855</v>
      </c>
      <c r="M17" s="19">
        <f t="shared" si="4"/>
        <v>2485</v>
      </c>
      <c r="N17" s="24">
        <f t="shared" ref="N17:N20" si="5">SUM(B17:M17)</f>
        <v>17535</v>
      </c>
    </row>
    <row r="18" spans="1:15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4">
        <f t="shared" si="5"/>
        <v>0</v>
      </c>
    </row>
    <row r="19" spans="1:15" x14ac:dyDescent="0.25">
      <c r="A19" s="1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4">
        <f t="shared" si="5"/>
        <v>0</v>
      </c>
    </row>
    <row r="20" spans="1:15" x14ac:dyDescent="0.25">
      <c r="A20" s="21" t="s">
        <v>14</v>
      </c>
      <c r="B20" s="22">
        <f t="shared" ref="B20:M20" si="6">SUM(B17:B19)</f>
        <v>1050</v>
      </c>
      <c r="C20" s="22">
        <f t="shared" si="6"/>
        <v>1050</v>
      </c>
      <c r="D20" s="22">
        <f t="shared" si="6"/>
        <v>1050</v>
      </c>
      <c r="E20" s="22">
        <f t="shared" si="6"/>
        <v>1050</v>
      </c>
      <c r="F20" s="22">
        <f t="shared" si="6"/>
        <v>1050</v>
      </c>
      <c r="G20" s="22">
        <f t="shared" si="6"/>
        <v>1050</v>
      </c>
      <c r="H20" s="22">
        <f t="shared" si="6"/>
        <v>1050</v>
      </c>
      <c r="I20" s="22">
        <f t="shared" si="6"/>
        <v>1050</v>
      </c>
      <c r="J20" s="22">
        <f t="shared" si="6"/>
        <v>2625</v>
      </c>
      <c r="K20" s="22">
        <f t="shared" si="6"/>
        <v>2170</v>
      </c>
      <c r="L20" s="22">
        <f t="shared" si="6"/>
        <v>1855</v>
      </c>
      <c r="M20" s="22">
        <f t="shared" si="6"/>
        <v>2485</v>
      </c>
      <c r="N20" s="22">
        <f t="shared" si="5"/>
        <v>17535</v>
      </c>
    </row>
    <row r="21" spans="1:15" x14ac:dyDescent="0.25">
      <c r="A21" s="17" t="s">
        <v>73</v>
      </c>
      <c r="B21" s="30">
        <f>Ansätze!D55</f>
        <v>0.03</v>
      </c>
      <c r="C21" s="30">
        <f>$B$21</f>
        <v>0.03</v>
      </c>
      <c r="D21" s="30">
        <f t="shared" ref="D21:I21" si="7">$B$21</f>
        <v>0.03</v>
      </c>
      <c r="E21" s="30">
        <f t="shared" si="7"/>
        <v>0.03</v>
      </c>
      <c r="F21" s="30">
        <f t="shared" si="7"/>
        <v>0.03</v>
      </c>
      <c r="G21" s="30">
        <f t="shared" si="7"/>
        <v>0.03</v>
      </c>
      <c r="H21" s="30">
        <f t="shared" si="7"/>
        <v>0.03</v>
      </c>
      <c r="I21" s="30">
        <f t="shared" si="7"/>
        <v>0.03</v>
      </c>
      <c r="J21" s="30">
        <f>Ansätze!D60</f>
        <v>3.4000000000000002E-2</v>
      </c>
      <c r="K21" s="30">
        <f>Ansätze!D63</f>
        <v>3.6999999999999998E-2</v>
      </c>
      <c r="L21" s="30">
        <f>Ansätze!D64</f>
        <v>3.7999999999999999E-2</v>
      </c>
      <c r="M21" s="30">
        <f>Ansätze!D67</f>
        <v>4.1000000000000002E-2</v>
      </c>
      <c r="N21" s="17"/>
      <c r="O21" s="19"/>
    </row>
    <row r="22" spans="1:15" x14ac:dyDescent="0.25">
      <c r="A22" s="17" t="s">
        <v>86</v>
      </c>
      <c r="B22" s="24">
        <f>B28*B21</f>
        <v>31.5</v>
      </c>
      <c r="C22" s="24">
        <f>C28*C21-B23</f>
        <v>31.5</v>
      </c>
      <c r="D22" s="24">
        <f t="shared" ref="D22:M22" si="8">D28*D21-C23</f>
        <v>31.5</v>
      </c>
      <c r="E22" s="24">
        <f t="shared" si="8"/>
        <v>31.5</v>
      </c>
      <c r="F22" s="24">
        <f t="shared" si="8"/>
        <v>31.5</v>
      </c>
      <c r="G22" s="24">
        <f t="shared" si="8"/>
        <v>31.5</v>
      </c>
      <c r="H22" s="24">
        <f t="shared" si="8"/>
        <v>31.5</v>
      </c>
      <c r="I22" s="24">
        <f t="shared" si="8"/>
        <v>31.5</v>
      </c>
      <c r="J22" s="24">
        <f t="shared" si="8"/>
        <v>122.85000000000002</v>
      </c>
      <c r="K22" s="24">
        <f t="shared" si="8"/>
        <v>113.36499999999995</v>
      </c>
      <c r="L22" s="24">
        <f t="shared" si="8"/>
        <v>83.685000000000002</v>
      </c>
      <c r="M22" s="24">
        <f t="shared" si="8"/>
        <v>147.03500000000008</v>
      </c>
      <c r="N22" s="24">
        <f>SUM(B22:M22)</f>
        <v>718.93500000000006</v>
      </c>
    </row>
    <row r="23" spans="1:15" x14ac:dyDescent="0.25">
      <c r="A23" s="41" t="s">
        <v>87</v>
      </c>
      <c r="B23" s="26">
        <f>B22</f>
        <v>31.5</v>
      </c>
      <c r="C23" s="26">
        <f>B23+C22</f>
        <v>63</v>
      </c>
      <c r="D23" s="26">
        <f t="shared" ref="D23:M23" si="9">C23+D22</f>
        <v>94.5</v>
      </c>
      <c r="E23" s="26">
        <f t="shared" si="9"/>
        <v>126</v>
      </c>
      <c r="F23" s="26">
        <f t="shared" si="9"/>
        <v>157.5</v>
      </c>
      <c r="G23" s="26">
        <f t="shared" si="9"/>
        <v>189</v>
      </c>
      <c r="H23" s="26">
        <f t="shared" si="9"/>
        <v>220.5</v>
      </c>
      <c r="I23" s="26">
        <f t="shared" si="9"/>
        <v>252</v>
      </c>
      <c r="J23" s="26">
        <f t="shared" si="9"/>
        <v>374.85</v>
      </c>
      <c r="K23" s="26">
        <f t="shared" si="9"/>
        <v>488.21499999999997</v>
      </c>
      <c r="L23" s="26">
        <f t="shared" si="9"/>
        <v>571.9</v>
      </c>
      <c r="M23" s="26">
        <f t="shared" si="9"/>
        <v>718.93500000000006</v>
      </c>
      <c r="N23" s="32"/>
    </row>
    <row r="24" spans="1:15" x14ac:dyDescent="0.25">
      <c r="A24" s="18" t="s">
        <v>79</v>
      </c>
      <c r="B24" s="27">
        <f>B22</f>
        <v>31.5</v>
      </c>
      <c r="C24" s="27">
        <f t="shared" ref="C24:M24" si="10">C22</f>
        <v>31.5</v>
      </c>
      <c r="D24" s="27">
        <f t="shared" si="10"/>
        <v>31.5</v>
      </c>
      <c r="E24" s="27">
        <f t="shared" si="10"/>
        <v>31.5</v>
      </c>
      <c r="F24" s="27">
        <f t="shared" si="10"/>
        <v>31.5</v>
      </c>
      <c r="G24" s="27">
        <f t="shared" si="10"/>
        <v>31.5</v>
      </c>
      <c r="H24" s="27">
        <f t="shared" si="10"/>
        <v>31.5</v>
      </c>
      <c r="I24" s="27">
        <f t="shared" si="10"/>
        <v>31.5</v>
      </c>
      <c r="J24" s="27">
        <f t="shared" si="10"/>
        <v>122.85000000000002</v>
      </c>
      <c r="K24" s="27">
        <f t="shared" si="10"/>
        <v>113.36499999999995</v>
      </c>
      <c r="L24" s="27">
        <f t="shared" si="10"/>
        <v>83.685000000000002</v>
      </c>
      <c r="M24" s="27">
        <f t="shared" si="10"/>
        <v>147.03500000000008</v>
      </c>
      <c r="N24" s="33">
        <f>SUM(B24:M24)</f>
        <v>718.93500000000006</v>
      </c>
    </row>
    <row r="25" spans="1:15" x14ac:dyDescent="0.25">
      <c r="A25" s="42" t="s">
        <v>16</v>
      </c>
      <c r="B25" s="28">
        <f>B20-B24</f>
        <v>1018.5</v>
      </c>
      <c r="C25" s="28">
        <f t="shared" ref="C25:M25" si="11">C20-C24</f>
        <v>1018.5</v>
      </c>
      <c r="D25" s="28">
        <f t="shared" si="11"/>
        <v>1018.5</v>
      </c>
      <c r="E25" s="28">
        <f t="shared" si="11"/>
        <v>1018.5</v>
      </c>
      <c r="F25" s="28">
        <f t="shared" si="11"/>
        <v>1018.5</v>
      </c>
      <c r="G25" s="28">
        <f t="shared" si="11"/>
        <v>1018.5</v>
      </c>
      <c r="H25" s="28">
        <f t="shared" si="11"/>
        <v>1018.5</v>
      </c>
      <c r="I25" s="28">
        <f t="shared" si="11"/>
        <v>1018.5</v>
      </c>
      <c r="J25" s="28">
        <f t="shared" si="11"/>
        <v>2502.15</v>
      </c>
      <c r="K25" s="28">
        <f t="shared" si="11"/>
        <v>2056.6350000000002</v>
      </c>
      <c r="L25" s="28">
        <f t="shared" si="11"/>
        <v>1771.3150000000001</v>
      </c>
      <c r="M25" s="28">
        <f t="shared" si="11"/>
        <v>2337.9650000000001</v>
      </c>
      <c r="N25" s="43">
        <f>SUM(B25:M25)</f>
        <v>16816.065000000002</v>
      </c>
    </row>
    <row r="26" spans="1:15" x14ac:dyDescent="0.25">
      <c r="A26" s="17"/>
      <c r="N26" s="17"/>
    </row>
    <row r="27" spans="1:15" x14ac:dyDescent="0.25">
      <c r="A27" s="17" t="s">
        <v>48</v>
      </c>
      <c r="B27" s="31">
        <f t="shared" ref="B27:M27" si="12">SUM(B17:B19)</f>
        <v>1050</v>
      </c>
      <c r="C27" s="31">
        <f t="shared" si="12"/>
        <v>1050</v>
      </c>
      <c r="D27" s="31">
        <f t="shared" si="12"/>
        <v>1050</v>
      </c>
      <c r="E27" s="31">
        <f t="shared" si="12"/>
        <v>1050</v>
      </c>
      <c r="F27" s="31">
        <f t="shared" si="12"/>
        <v>1050</v>
      </c>
      <c r="G27" s="31">
        <f t="shared" si="12"/>
        <v>1050</v>
      </c>
      <c r="H27" s="31">
        <f t="shared" si="12"/>
        <v>1050</v>
      </c>
      <c r="I27" s="31">
        <f t="shared" si="12"/>
        <v>1050</v>
      </c>
      <c r="J27" s="31">
        <f t="shared" si="12"/>
        <v>2625</v>
      </c>
      <c r="K27" s="31">
        <f t="shared" si="12"/>
        <v>2170</v>
      </c>
      <c r="L27" s="31">
        <f t="shared" si="12"/>
        <v>1855</v>
      </c>
      <c r="M27" s="31">
        <f t="shared" si="12"/>
        <v>2485</v>
      </c>
      <c r="N27" s="24">
        <f>SUM(B27:M27)</f>
        <v>17535</v>
      </c>
    </row>
    <row r="28" spans="1:15" x14ac:dyDescent="0.25">
      <c r="A28" s="17" t="s">
        <v>49</v>
      </c>
      <c r="B28" s="19">
        <f>B27</f>
        <v>1050</v>
      </c>
      <c r="C28" s="19">
        <f>B28+C27</f>
        <v>2100</v>
      </c>
      <c r="D28" s="19">
        <f t="shared" ref="D28:M28" si="13">C28+D27</f>
        <v>3150</v>
      </c>
      <c r="E28" s="19">
        <f t="shared" si="13"/>
        <v>4200</v>
      </c>
      <c r="F28" s="19">
        <f t="shared" si="13"/>
        <v>5250</v>
      </c>
      <c r="G28" s="19">
        <f t="shared" si="13"/>
        <v>6300</v>
      </c>
      <c r="H28" s="19">
        <f t="shared" si="13"/>
        <v>7350</v>
      </c>
      <c r="I28" s="19">
        <f t="shared" si="13"/>
        <v>8400</v>
      </c>
      <c r="J28" s="19">
        <f t="shared" si="13"/>
        <v>11025</v>
      </c>
      <c r="K28" s="19">
        <f t="shared" si="13"/>
        <v>13195</v>
      </c>
      <c r="L28" s="19">
        <f t="shared" si="13"/>
        <v>15050</v>
      </c>
      <c r="M28" s="19">
        <f t="shared" si="13"/>
        <v>17535</v>
      </c>
      <c r="N28" s="24"/>
    </row>
    <row r="29" spans="1:15" x14ac:dyDescent="0.25">
      <c r="A29" s="17" t="s">
        <v>101</v>
      </c>
      <c r="B29" s="19">
        <f>IF(B3="X",SUM(B17+B18)/B7*B9,SUM(B17+B18))</f>
        <v>4326</v>
      </c>
      <c r="C29" s="19">
        <f>IF(C3="X",SUM(C17+C18)/C7*C9,SUM(C17+C18))</f>
        <v>4326</v>
      </c>
      <c r="D29" s="19">
        <f t="shared" ref="D29:M29" si="14">IF(D3="X",SUM(D17+D18)/D7*D9,SUM(D17+D18))</f>
        <v>4326</v>
      </c>
      <c r="E29" s="19">
        <f t="shared" si="14"/>
        <v>4326</v>
      </c>
      <c r="F29" s="19">
        <f t="shared" si="14"/>
        <v>4326</v>
      </c>
      <c r="G29" s="19">
        <f t="shared" si="14"/>
        <v>4326</v>
      </c>
      <c r="H29" s="19">
        <f t="shared" si="14"/>
        <v>4326</v>
      </c>
      <c r="I29" s="19">
        <f t="shared" si="14"/>
        <v>4326</v>
      </c>
      <c r="J29" s="19">
        <f t="shared" si="14"/>
        <v>6446.9999999999991</v>
      </c>
      <c r="K29" s="19">
        <f t="shared" si="14"/>
        <v>5992</v>
      </c>
      <c r="L29" s="19">
        <f t="shared" si="14"/>
        <v>5677</v>
      </c>
      <c r="M29" s="19">
        <f t="shared" si="14"/>
        <v>6306.9999999999991</v>
      </c>
      <c r="N29" s="24">
        <f>SUM(B29:M29)</f>
        <v>59031</v>
      </c>
    </row>
    <row r="30" spans="1:15" x14ac:dyDescent="0.25">
      <c r="A30" s="17" t="s">
        <v>102</v>
      </c>
      <c r="B30" s="19">
        <f>B29</f>
        <v>4326</v>
      </c>
      <c r="C30" s="19">
        <f>C29+B30</f>
        <v>8652</v>
      </c>
      <c r="D30" s="19">
        <f t="shared" ref="D30:M30" si="15">D29+C30</f>
        <v>12978</v>
      </c>
      <c r="E30" s="19">
        <f t="shared" si="15"/>
        <v>17304</v>
      </c>
      <c r="F30" s="19">
        <f t="shared" si="15"/>
        <v>21630</v>
      </c>
      <c r="G30" s="19">
        <f t="shared" si="15"/>
        <v>25956</v>
      </c>
      <c r="H30" s="19">
        <f t="shared" si="15"/>
        <v>30282</v>
      </c>
      <c r="I30" s="19">
        <f t="shared" si="15"/>
        <v>34608</v>
      </c>
      <c r="J30" s="19">
        <f t="shared" si="15"/>
        <v>41055</v>
      </c>
      <c r="K30" s="19">
        <f t="shared" si="15"/>
        <v>47047</v>
      </c>
      <c r="L30" s="19">
        <f t="shared" si="15"/>
        <v>52724</v>
      </c>
      <c r="M30" s="19">
        <f t="shared" si="15"/>
        <v>59031</v>
      </c>
      <c r="N30" s="24"/>
    </row>
    <row r="31" spans="1:15" hidden="1" x14ac:dyDescent="0.25">
      <c r="A31" s="17" t="s">
        <v>103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</row>
    <row r="32" spans="1:15" hidden="1" x14ac:dyDescent="0.25">
      <c r="A32" s="17" t="s">
        <v>104</v>
      </c>
      <c r="B32" s="19">
        <f>B31</f>
        <v>0</v>
      </c>
      <c r="C32" s="19">
        <f>C31+B32</f>
        <v>0</v>
      </c>
      <c r="D32" s="19">
        <f t="shared" ref="D32:M32" si="16">D31+C32</f>
        <v>0</v>
      </c>
      <c r="E32" s="19">
        <f t="shared" si="16"/>
        <v>0</v>
      </c>
      <c r="F32" s="19">
        <f t="shared" si="16"/>
        <v>0</v>
      </c>
      <c r="G32" s="19">
        <f t="shared" si="16"/>
        <v>0</v>
      </c>
      <c r="H32" s="19">
        <f t="shared" si="16"/>
        <v>0</v>
      </c>
      <c r="I32" s="19">
        <f t="shared" si="16"/>
        <v>0</v>
      </c>
      <c r="J32" s="19">
        <f t="shared" si="16"/>
        <v>0</v>
      </c>
      <c r="K32" s="19">
        <f t="shared" si="16"/>
        <v>0</v>
      </c>
      <c r="L32" s="19">
        <f t="shared" si="16"/>
        <v>0</v>
      </c>
      <c r="M32" s="19">
        <f t="shared" si="16"/>
        <v>0</v>
      </c>
      <c r="N32" s="24"/>
    </row>
    <row r="33" spans="1:14" x14ac:dyDescent="0.25">
      <c r="A33" s="17" t="s">
        <v>105</v>
      </c>
      <c r="B33" s="24">
        <f>SUM(B30/B15*B16)+B32</f>
        <v>51911.999999999993</v>
      </c>
      <c r="C33" s="24">
        <f t="shared" ref="C33:L33" si="17">SUM(C30/C15*C16)+C32</f>
        <v>51911.999999999993</v>
      </c>
      <c r="D33" s="24">
        <f t="shared" si="17"/>
        <v>51911.999999999993</v>
      </c>
      <c r="E33" s="24">
        <f>SUM(E30/E15*E16)+E32</f>
        <v>51911.999999999993</v>
      </c>
      <c r="F33" s="24">
        <f t="shared" si="17"/>
        <v>51911.999999999993</v>
      </c>
      <c r="G33" s="24">
        <f t="shared" si="17"/>
        <v>51911.999999999993</v>
      </c>
      <c r="H33" s="24">
        <f t="shared" si="17"/>
        <v>51911.999999999993</v>
      </c>
      <c r="I33" s="24">
        <f t="shared" si="17"/>
        <v>51911.999999999993</v>
      </c>
      <c r="J33" s="24">
        <f t="shared" si="17"/>
        <v>54739.999999999993</v>
      </c>
      <c r="K33" s="24">
        <f t="shared" si="17"/>
        <v>56456.399999999994</v>
      </c>
      <c r="L33" s="24">
        <f t="shared" si="17"/>
        <v>57517.090909090912</v>
      </c>
      <c r="M33" s="24">
        <f>SUM(M30/M15*M16)+M32</f>
        <v>59031</v>
      </c>
      <c r="N33" s="24"/>
    </row>
    <row r="34" spans="1:14" x14ac:dyDescent="0.25">
      <c r="A34" s="17" t="s">
        <v>106</v>
      </c>
      <c r="B34" s="118">
        <f>SUM(B33/12)</f>
        <v>4325.9999999999991</v>
      </c>
      <c r="C34" s="118">
        <f t="shared" ref="C34:M34" si="18">SUM(C33/12)</f>
        <v>4325.9999999999991</v>
      </c>
      <c r="D34" s="118">
        <f t="shared" si="18"/>
        <v>4325.9999999999991</v>
      </c>
      <c r="E34" s="118">
        <f t="shared" si="18"/>
        <v>4325.9999999999991</v>
      </c>
      <c r="F34" s="118">
        <f t="shared" si="18"/>
        <v>4325.9999999999991</v>
      </c>
      <c r="G34" s="118">
        <f t="shared" si="18"/>
        <v>4325.9999999999991</v>
      </c>
      <c r="H34" s="118">
        <f t="shared" si="18"/>
        <v>4325.9999999999991</v>
      </c>
      <c r="I34" s="118">
        <f t="shared" si="18"/>
        <v>4325.9999999999991</v>
      </c>
      <c r="J34" s="118">
        <f t="shared" si="18"/>
        <v>4561.6666666666661</v>
      </c>
      <c r="K34" s="118">
        <f t="shared" si="18"/>
        <v>4704.7</v>
      </c>
      <c r="L34" s="118">
        <f t="shared" si="18"/>
        <v>4793.090909090909</v>
      </c>
      <c r="M34" s="118">
        <f t="shared" si="18"/>
        <v>4919.25</v>
      </c>
      <c r="N34" s="24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4" x14ac:dyDescent="0.25">
      <c r="A36" s="42"/>
    </row>
    <row r="40" spans="1:14" x14ac:dyDescent="0.25">
      <c r="A40" s="17"/>
      <c r="B40" s="17"/>
    </row>
    <row r="41" spans="1:14" x14ac:dyDescent="0.25">
      <c r="A41" s="17"/>
    </row>
    <row r="42" spans="1:14" x14ac:dyDescent="0.25">
      <c r="A42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9" formula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O42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4"/>
      <c r="D2" s="13"/>
      <c r="E2" s="14"/>
    </row>
    <row r="3" spans="1:14" s="12" customFormat="1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 t="s">
        <v>36</v>
      </c>
      <c r="L3" s="15" t="s">
        <v>36</v>
      </c>
      <c r="M3" s="15" t="s">
        <v>36</v>
      </c>
      <c r="N3" s="44"/>
    </row>
    <row r="4" spans="1:14" s="12" customFormat="1" x14ac:dyDescent="0.25">
      <c r="A4" s="13" t="s">
        <v>63</v>
      </c>
      <c r="B4" s="71">
        <v>30</v>
      </c>
      <c r="C4" s="71">
        <v>30</v>
      </c>
      <c r="D4" s="71">
        <v>30</v>
      </c>
      <c r="E4" s="71">
        <v>35</v>
      </c>
      <c r="F4" s="71">
        <v>35</v>
      </c>
      <c r="G4" s="71">
        <v>35</v>
      </c>
      <c r="H4" s="71">
        <v>35</v>
      </c>
      <c r="I4" s="71">
        <v>35</v>
      </c>
      <c r="J4" s="71">
        <v>35</v>
      </c>
      <c r="K4" s="71">
        <v>35</v>
      </c>
      <c r="L4" s="71">
        <v>35</v>
      </c>
      <c r="M4" s="71">
        <v>35</v>
      </c>
      <c r="N4" s="44"/>
    </row>
    <row r="5" spans="1:14" s="12" customFormat="1" x14ac:dyDescent="0.25">
      <c r="A5" s="13" t="s">
        <v>160</v>
      </c>
      <c r="B5" s="71">
        <v>182</v>
      </c>
      <c r="C5" s="71">
        <v>182</v>
      </c>
      <c r="D5" s="71">
        <v>182</v>
      </c>
      <c r="E5" s="71">
        <v>182</v>
      </c>
      <c r="F5" s="71">
        <v>182</v>
      </c>
      <c r="G5" s="71">
        <v>182</v>
      </c>
      <c r="H5" s="71">
        <v>182</v>
      </c>
      <c r="I5" s="71">
        <v>182</v>
      </c>
      <c r="J5" s="71">
        <v>182</v>
      </c>
      <c r="K5" s="71">
        <v>182</v>
      </c>
      <c r="L5" s="71">
        <v>182</v>
      </c>
      <c r="M5" s="71">
        <v>182</v>
      </c>
      <c r="N5" s="44"/>
    </row>
    <row r="6" spans="1:14" s="12" customFormat="1" x14ac:dyDescent="0.25">
      <c r="A6" s="13" t="s">
        <v>124</v>
      </c>
      <c r="B6" s="71">
        <v>35</v>
      </c>
      <c r="C6" s="71">
        <v>35</v>
      </c>
      <c r="D6" s="71">
        <v>35</v>
      </c>
      <c r="E6" s="71">
        <v>35</v>
      </c>
      <c r="F6" s="71">
        <v>35</v>
      </c>
      <c r="G6" s="71">
        <v>35</v>
      </c>
      <c r="H6" s="71">
        <v>35</v>
      </c>
      <c r="I6" s="71">
        <v>35</v>
      </c>
      <c r="J6" s="71">
        <v>35</v>
      </c>
      <c r="K6" s="71">
        <v>42</v>
      </c>
      <c r="L6" s="71">
        <v>42</v>
      </c>
      <c r="M6" s="71">
        <v>42</v>
      </c>
      <c r="N6" s="44"/>
    </row>
    <row r="7" spans="1:14" x14ac:dyDescent="0.25">
      <c r="A7" s="13" t="s">
        <v>110</v>
      </c>
      <c r="B7" s="136">
        <f>100/B5*B6/100</f>
        <v>0.19230769230769235</v>
      </c>
      <c r="C7" s="136">
        <f t="shared" ref="C7:M7" si="0">100/C5*C6/100</f>
        <v>0.19230769230769235</v>
      </c>
      <c r="D7" s="136">
        <f t="shared" si="0"/>
        <v>0.19230769230769235</v>
      </c>
      <c r="E7" s="136">
        <f t="shared" si="0"/>
        <v>0.19230769230769235</v>
      </c>
      <c r="F7" s="136">
        <f t="shared" si="0"/>
        <v>0.19230769230769235</v>
      </c>
      <c r="G7" s="136">
        <f t="shared" si="0"/>
        <v>0.19230769230769235</v>
      </c>
      <c r="H7" s="136">
        <f t="shared" si="0"/>
        <v>0.19230769230769235</v>
      </c>
      <c r="I7" s="136">
        <f t="shared" si="0"/>
        <v>0.19230769230769235</v>
      </c>
      <c r="J7" s="136">
        <f t="shared" si="0"/>
        <v>0.19230769230769235</v>
      </c>
      <c r="K7" s="136">
        <f t="shared" si="0"/>
        <v>0.23076923076923081</v>
      </c>
      <c r="L7" s="136">
        <f t="shared" si="0"/>
        <v>0.23076923076923081</v>
      </c>
      <c r="M7" s="136">
        <f t="shared" si="0"/>
        <v>0.23076923076923081</v>
      </c>
      <c r="N7" s="15"/>
    </row>
    <row r="8" spans="1:14" x14ac:dyDescent="0.25">
      <c r="A8" s="13" t="s">
        <v>111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5"/>
    </row>
    <row r="9" spans="1:14" x14ac:dyDescent="0.25">
      <c r="A9" s="13" t="s">
        <v>138</v>
      </c>
      <c r="B9" s="136">
        <v>1</v>
      </c>
      <c r="C9" s="136">
        <v>1</v>
      </c>
      <c r="D9" s="136">
        <v>1</v>
      </c>
      <c r="E9" s="136">
        <v>1</v>
      </c>
      <c r="F9" s="136">
        <v>1</v>
      </c>
      <c r="G9" s="136">
        <v>1</v>
      </c>
      <c r="H9" s="136">
        <v>1</v>
      </c>
      <c r="I9" s="136">
        <v>1</v>
      </c>
      <c r="J9" s="136">
        <v>1</v>
      </c>
      <c r="K9" s="136">
        <v>1</v>
      </c>
      <c r="L9" s="136">
        <v>1</v>
      </c>
      <c r="M9" s="136">
        <v>1</v>
      </c>
      <c r="N9" s="15"/>
    </row>
    <row r="10" spans="1:14" x14ac:dyDescent="0.25">
      <c r="A10" s="13" t="s">
        <v>24</v>
      </c>
      <c r="B10" s="34" t="s">
        <v>32</v>
      </c>
      <c r="C10" s="34" t="s">
        <v>32</v>
      </c>
      <c r="D10" s="34" t="s">
        <v>32</v>
      </c>
      <c r="E10" s="34" t="s">
        <v>32</v>
      </c>
      <c r="F10" s="34" t="s">
        <v>32</v>
      </c>
      <c r="G10" s="34" t="s">
        <v>32</v>
      </c>
      <c r="H10" s="34" t="s">
        <v>32</v>
      </c>
      <c r="I10" s="34" t="s">
        <v>32</v>
      </c>
      <c r="J10" s="34" t="s">
        <v>32</v>
      </c>
      <c r="K10" s="34" t="s">
        <v>32</v>
      </c>
      <c r="L10" s="34" t="s">
        <v>32</v>
      </c>
      <c r="M10" s="34" t="s">
        <v>32</v>
      </c>
      <c r="N10" s="15"/>
    </row>
    <row r="11" spans="1:14" s="12" customFormat="1" x14ac:dyDescent="0.25">
      <c r="A11" s="16" t="s">
        <v>21</v>
      </c>
      <c r="B11" s="35" t="s">
        <v>0</v>
      </c>
      <c r="C11" s="35" t="s">
        <v>1</v>
      </c>
      <c r="D11" s="35" t="s">
        <v>2</v>
      </c>
      <c r="E11" s="35" t="s">
        <v>3</v>
      </c>
      <c r="F11" s="35" t="s">
        <v>4</v>
      </c>
      <c r="G11" s="35" t="s">
        <v>5</v>
      </c>
      <c r="H11" s="35" t="s">
        <v>6</v>
      </c>
      <c r="I11" s="35" t="s">
        <v>7</v>
      </c>
      <c r="J11" s="35" t="s">
        <v>8</v>
      </c>
      <c r="K11" s="35" t="s">
        <v>9</v>
      </c>
      <c r="L11" s="35" t="s">
        <v>10</v>
      </c>
      <c r="M11" s="35" t="s">
        <v>11</v>
      </c>
      <c r="N11" s="35" t="s">
        <v>12</v>
      </c>
    </row>
    <row r="12" spans="1:14" x14ac:dyDescent="0.25">
      <c r="A12" s="17" t="s">
        <v>76</v>
      </c>
      <c r="B12" s="37" t="s">
        <v>22</v>
      </c>
      <c r="C12" s="37" t="s">
        <v>22</v>
      </c>
      <c r="D12" s="37" t="s">
        <v>22</v>
      </c>
      <c r="E12" s="37" t="s">
        <v>22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7" t="s">
        <v>22</v>
      </c>
      <c r="N12" s="36"/>
    </row>
    <row r="13" spans="1:14" x14ac:dyDescent="0.25">
      <c r="A13" s="17" t="s">
        <v>18</v>
      </c>
      <c r="B13" s="15" t="s">
        <v>27</v>
      </c>
      <c r="C13" s="15" t="s">
        <v>27</v>
      </c>
      <c r="D13" s="15" t="s">
        <v>27</v>
      </c>
      <c r="E13" s="15" t="s">
        <v>27</v>
      </c>
      <c r="F13" s="15" t="s">
        <v>27</v>
      </c>
      <c r="G13" s="15" t="s">
        <v>27</v>
      </c>
      <c r="H13" s="15" t="s">
        <v>27</v>
      </c>
      <c r="I13" s="15" t="s">
        <v>27</v>
      </c>
      <c r="J13" s="15" t="s">
        <v>27</v>
      </c>
      <c r="K13" s="15" t="s">
        <v>27</v>
      </c>
      <c r="L13" s="15" t="s">
        <v>27</v>
      </c>
      <c r="M13" s="15" t="s">
        <v>27</v>
      </c>
      <c r="N13" s="36"/>
    </row>
    <row r="14" spans="1:14" x14ac:dyDescent="0.25">
      <c r="A14" s="17" t="s">
        <v>19</v>
      </c>
      <c r="B14" s="15">
        <v>30</v>
      </c>
      <c r="C14" s="15">
        <v>30</v>
      </c>
      <c r="D14" s="15">
        <v>30</v>
      </c>
      <c r="E14" s="15">
        <v>30</v>
      </c>
      <c r="F14" s="15">
        <v>30</v>
      </c>
      <c r="G14" s="15">
        <v>30</v>
      </c>
      <c r="H14" s="15">
        <v>30</v>
      </c>
      <c r="I14" s="15">
        <v>30</v>
      </c>
      <c r="J14" s="15">
        <v>30</v>
      </c>
      <c r="K14" s="15">
        <v>30</v>
      </c>
      <c r="L14" s="15">
        <v>30</v>
      </c>
      <c r="M14" s="15">
        <v>30</v>
      </c>
      <c r="N14" s="45">
        <f t="shared" ref="N14" si="1">SUM(B14:M14)</f>
        <v>360</v>
      </c>
    </row>
    <row r="15" spans="1:14" x14ac:dyDescent="0.25">
      <c r="A15" s="17" t="s">
        <v>20</v>
      </c>
      <c r="B15" s="15">
        <f>B14</f>
        <v>30</v>
      </c>
      <c r="C15" s="15">
        <f>C14+B15</f>
        <v>60</v>
      </c>
      <c r="D15" s="15">
        <f t="shared" ref="D15:M15" si="2">D14+C15</f>
        <v>90</v>
      </c>
      <c r="E15" s="15">
        <f t="shared" si="2"/>
        <v>120</v>
      </c>
      <c r="F15" s="15">
        <f t="shared" si="2"/>
        <v>150</v>
      </c>
      <c r="G15" s="15">
        <f t="shared" si="2"/>
        <v>180</v>
      </c>
      <c r="H15" s="15">
        <f t="shared" si="2"/>
        <v>210</v>
      </c>
      <c r="I15" s="15">
        <f t="shared" si="2"/>
        <v>240</v>
      </c>
      <c r="J15" s="15">
        <f t="shared" si="2"/>
        <v>270</v>
      </c>
      <c r="K15" s="15">
        <f t="shared" si="2"/>
        <v>300</v>
      </c>
      <c r="L15" s="15">
        <f t="shared" si="2"/>
        <v>330</v>
      </c>
      <c r="M15" s="15">
        <f t="shared" si="2"/>
        <v>360</v>
      </c>
      <c r="N15" s="36"/>
    </row>
    <row r="16" spans="1:14" x14ac:dyDescent="0.25">
      <c r="A16" s="18" t="s">
        <v>23</v>
      </c>
      <c r="B16" s="39">
        <v>360</v>
      </c>
      <c r="C16" s="39">
        <v>360</v>
      </c>
      <c r="D16" s="39">
        <v>360</v>
      </c>
      <c r="E16" s="39">
        <v>360</v>
      </c>
      <c r="F16" s="39">
        <v>360</v>
      </c>
      <c r="G16" s="39">
        <v>360</v>
      </c>
      <c r="H16" s="39">
        <v>360</v>
      </c>
      <c r="I16" s="39">
        <v>360</v>
      </c>
      <c r="J16" s="39">
        <v>360</v>
      </c>
      <c r="K16" s="39">
        <v>360</v>
      </c>
      <c r="L16" s="39">
        <v>360</v>
      </c>
      <c r="M16" s="39">
        <v>360</v>
      </c>
      <c r="N16" s="46"/>
    </row>
    <row r="17" spans="1:15" x14ac:dyDescent="0.25">
      <c r="A17" s="17" t="s">
        <v>285</v>
      </c>
      <c r="B17" s="19">
        <f>B4*B6</f>
        <v>1050</v>
      </c>
      <c r="C17" s="19">
        <f t="shared" ref="C17:M17" si="3">C4*C6</f>
        <v>1050</v>
      </c>
      <c r="D17" s="19">
        <f t="shared" si="3"/>
        <v>1050</v>
      </c>
      <c r="E17" s="19">
        <f t="shared" si="3"/>
        <v>1225</v>
      </c>
      <c r="F17" s="19">
        <f t="shared" si="3"/>
        <v>1225</v>
      </c>
      <c r="G17" s="19">
        <f t="shared" si="3"/>
        <v>1225</v>
      </c>
      <c r="H17" s="19">
        <f t="shared" si="3"/>
        <v>1225</v>
      </c>
      <c r="I17" s="19">
        <f t="shared" si="3"/>
        <v>1225</v>
      </c>
      <c r="J17" s="19">
        <f t="shared" si="3"/>
        <v>1225</v>
      </c>
      <c r="K17" s="19">
        <f t="shared" si="3"/>
        <v>1470</v>
      </c>
      <c r="L17" s="19">
        <f t="shared" si="3"/>
        <v>1470</v>
      </c>
      <c r="M17" s="19">
        <f t="shared" si="3"/>
        <v>1470</v>
      </c>
      <c r="N17" s="24">
        <f t="shared" ref="N17:N20" si="4">SUM(B17:M17)</f>
        <v>14910</v>
      </c>
    </row>
    <row r="18" spans="1:15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4">
        <f t="shared" si="4"/>
        <v>0</v>
      </c>
    </row>
    <row r="19" spans="1:15" x14ac:dyDescent="0.25">
      <c r="A19" s="1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4">
        <f t="shared" si="4"/>
        <v>0</v>
      </c>
    </row>
    <row r="20" spans="1:15" x14ac:dyDescent="0.25">
      <c r="A20" s="21" t="s">
        <v>14</v>
      </c>
      <c r="B20" s="22">
        <f t="shared" ref="B20:M20" si="5">SUM(B17:B19)</f>
        <v>1050</v>
      </c>
      <c r="C20" s="22">
        <f t="shared" si="5"/>
        <v>1050</v>
      </c>
      <c r="D20" s="22">
        <f t="shared" si="5"/>
        <v>1050</v>
      </c>
      <c r="E20" s="22">
        <f t="shared" si="5"/>
        <v>1225</v>
      </c>
      <c r="F20" s="22">
        <f t="shared" si="5"/>
        <v>1225</v>
      </c>
      <c r="G20" s="22">
        <f t="shared" si="5"/>
        <v>1225</v>
      </c>
      <c r="H20" s="22">
        <f t="shared" si="5"/>
        <v>1225</v>
      </c>
      <c r="I20" s="22">
        <f t="shared" si="5"/>
        <v>1225</v>
      </c>
      <c r="J20" s="22">
        <f t="shared" si="5"/>
        <v>1225</v>
      </c>
      <c r="K20" s="22">
        <f t="shared" si="5"/>
        <v>1470</v>
      </c>
      <c r="L20" s="22">
        <f t="shared" si="5"/>
        <v>1470</v>
      </c>
      <c r="M20" s="22">
        <f t="shared" si="5"/>
        <v>1470</v>
      </c>
      <c r="N20" s="22">
        <f t="shared" si="4"/>
        <v>14910</v>
      </c>
    </row>
    <row r="21" spans="1:15" x14ac:dyDescent="0.25">
      <c r="A21" s="17" t="s">
        <v>73</v>
      </c>
      <c r="B21" s="30">
        <f>Ansätze!D78</f>
        <v>5.0999999999999997E-2</v>
      </c>
      <c r="C21" s="30">
        <f>$B$21</f>
        <v>5.0999999999999997E-2</v>
      </c>
      <c r="D21" s="30">
        <f t="shared" ref="D21" si="6">$B$21</f>
        <v>5.0999999999999997E-2</v>
      </c>
      <c r="E21" s="30">
        <f>Ansätze!D82</f>
        <v>5.3999999999999999E-2</v>
      </c>
      <c r="F21" s="30">
        <v>5.7000000000000002E-2</v>
      </c>
      <c r="G21" s="30">
        <f>Ansätze!D87</f>
        <v>5.8000000000000003E-2</v>
      </c>
      <c r="H21" s="30">
        <f>Ansätze!D88</f>
        <v>5.8999999999999997E-2</v>
      </c>
      <c r="I21" s="30">
        <f>Ansätze!D89</f>
        <v>0.06</v>
      </c>
      <c r="J21" s="30">
        <f>Ansätze!D90</f>
        <v>6.0999999999999999E-2</v>
      </c>
      <c r="K21" s="30">
        <f>Ansätze!D90</f>
        <v>6.0999999999999999E-2</v>
      </c>
      <c r="L21" s="30">
        <f>Ansätze!D91</f>
        <v>6.0999999999999999E-2</v>
      </c>
      <c r="M21" s="30">
        <f>Ansätze!D91</f>
        <v>6.0999999999999999E-2</v>
      </c>
      <c r="N21" s="17"/>
      <c r="O21" s="19"/>
    </row>
    <row r="22" spans="1:15" x14ac:dyDescent="0.25">
      <c r="A22" s="17" t="s">
        <v>86</v>
      </c>
      <c r="B22" s="24">
        <f>B28*B21</f>
        <v>53.55</v>
      </c>
      <c r="C22" s="24">
        <f>C28*C21-B23</f>
        <v>53.55</v>
      </c>
      <c r="D22" s="24">
        <f t="shared" ref="D22:M22" si="7">D28*D21-C23</f>
        <v>53.549999999999983</v>
      </c>
      <c r="E22" s="24">
        <f t="shared" si="7"/>
        <v>75.600000000000023</v>
      </c>
      <c r="F22" s="24">
        <f t="shared" si="7"/>
        <v>82.949999999999989</v>
      </c>
      <c r="G22" s="24">
        <f t="shared" si="7"/>
        <v>76.650000000000034</v>
      </c>
      <c r="H22" s="24">
        <f t="shared" si="7"/>
        <v>79.099999999999966</v>
      </c>
      <c r="I22" s="24">
        <f t="shared" si="7"/>
        <v>81.550000000000011</v>
      </c>
      <c r="J22" s="24">
        <f t="shared" si="7"/>
        <v>84</v>
      </c>
      <c r="K22" s="24">
        <f t="shared" si="7"/>
        <v>89.669999999999959</v>
      </c>
      <c r="L22" s="24">
        <f t="shared" si="7"/>
        <v>89.670000000000073</v>
      </c>
      <c r="M22" s="24">
        <f t="shared" si="7"/>
        <v>89.669999999999959</v>
      </c>
      <c r="N22" s="24">
        <f>SUM(B22:M22)</f>
        <v>909.51</v>
      </c>
    </row>
    <row r="23" spans="1:15" x14ac:dyDescent="0.25">
      <c r="A23" s="41" t="s">
        <v>87</v>
      </c>
      <c r="B23" s="26">
        <f>B22</f>
        <v>53.55</v>
      </c>
      <c r="C23" s="26">
        <f>B23+C22</f>
        <v>107.1</v>
      </c>
      <c r="D23" s="26">
        <f t="shared" ref="D23:M23" si="8">C23+D22</f>
        <v>160.64999999999998</v>
      </c>
      <c r="E23" s="26">
        <f t="shared" si="8"/>
        <v>236.25</v>
      </c>
      <c r="F23" s="26">
        <f t="shared" si="8"/>
        <v>319.2</v>
      </c>
      <c r="G23" s="26">
        <f t="shared" si="8"/>
        <v>395.85</v>
      </c>
      <c r="H23" s="26">
        <f t="shared" si="8"/>
        <v>474.95</v>
      </c>
      <c r="I23" s="26">
        <f t="shared" si="8"/>
        <v>556.5</v>
      </c>
      <c r="J23" s="26">
        <f t="shared" si="8"/>
        <v>640.5</v>
      </c>
      <c r="K23" s="26">
        <f t="shared" si="8"/>
        <v>730.17</v>
      </c>
      <c r="L23" s="26">
        <f t="shared" si="8"/>
        <v>819.84</v>
      </c>
      <c r="M23" s="26">
        <f t="shared" si="8"/>
        <v>909.51</v>
      </c>
      <c r="N23" s="32"/>
    </row>
    <row r="24" spans="1:15" x14ac:dyDescent="0.25">
      <c r="A24" s="18" t="s">
        <v>79</v>
      </c>
      <c r="B24" s="27">
        <f>B22</f>
        <v>53.55</v>
      </c>
      <c r="C24" s="27">
        <f t="shared" ref="C24:M24" si="9">C22</f>
        <v>53.55</v>
      </c>
      <c r="D24" s="27">
        <f t="shared" si="9"/>
        <v>53.549999999999983</v>
      </c>
      <c r="E24" s="27">
        <f t="shared" si="9"/>
        <v>75.600000000000023</v>
      </c>
      <c r="F24" s="27">
        <f t="shared" si="9"/>
        <v>82.949999999999989</v>
      </c>
      <c r="G24" s="27">
        <f t="shared" si="9"/>
        <v>76.650000000000034</v>
      </c>
      <c r="H24" s="27">
        <f t="shared" si="9"/>
        <v>79.099999999999966</v>
      </c>
      <c r="I24" s="27">
        <f t="shared" si="9"/>
        <v>81.550000000000011</v>
      </c>
      <c r="J24" s="27">
        <f t="shared" si="9"/>
        <v>84</v>
      </c>
      <c r="K24" s="27">
        <f t="shared" si="9"/>
        <v>89.669999999999959</v>
      </c>
      <c r="L24" s="27">
        <f t="shared" si="9"/>
        <v>89.670000000000073</v>
      </c>
      <c r="M24" s="27">
        <f t="shared" si="9"/>
        <v>89.669999999999959</v>
      </c>
      <c r="N24" s="33">
        <f>SUM(B24:M24)</f>
        <v>909.51</v>
      </c>
    </row>
    <row r="25" spans="1:15" x14ac:dyDescent="0.25">
      <c r="A25" s="42" t="s">
        <v>16</v>
      </c>
      <c r="B25" s="28">
        <f>B20-B24</f>
        <v>996.45</v>
      </c>
      <c r="C25" s="28">
        <f t="shared" ref="C25:M25" si="10">C20-C24</f>
        <v>996.45</v>
      </c>
      <c r="D25" s="28">
        <f t="shared" si="10"/>
        <v>996.45</v>
      </c>
      <c r="E25" s="28">
        <f t="shared" si="10"/>
        <v>1149.4000000000001</v>
      </c>
      <c r="F25" s="28">
        <f t="shared" si="10"/>
        <v>1142.05</v>
      </c>
      <c r="G25" s="28">
        <f t="shared" si="10"/>
        <v>1148.3499999999999</v>
      </c>
      <c r="H25" s="28">
        <f t="shared" si="10"/>
        <v>1145.9000000000001</v>
      </c>
      <c r="I25" s="28">
        <f t="shared" si="10"/>
        <v>1143.45</v>
      </c>
      <c r="J25" s="28">
        <f t="shared" si="10"/>
        <v>1141</v>
      </c>
      <c r="K25" s="28">
        <f t="shared" si="10"/>
        <v>1380.33</v>
      </c>
      <c r="L25" s="28">
        <f t="shared" si="10"/>
        <v>1380.33</v>
      </c>
      <c r="M25" s="28">
        <f t="shared" si="10"/>
        <v>1380.33</v>
      </c>
      <c r="N25" s="43">
        <f>SUM(B25:M25)</f>
        <v>14000.49</v>
      </c>
    </row>
    <row r="26" spans="1:15" x14ac:dyDescent="0.25">
      <c r="A26" s="17"/>
      <c r="N26" s="17"/>
    </row>
    <row r="27" spans="1:15" x14ac:dyDescent="0.25">
      <c r="A27" s="17" t="s">
        <v>48</v>
      </c>
      <c r="B27" s="31">
        <f t="shared" ref="B27:M27" si="11">SUM(B17:B19)</f>
        <v>1050</v>
      </c>
      <c r="C27" s="31">
        <f t="shared" si="11"/>
        <v>1050</v>
      </c>
      <c r="D27" s="31">
        <f t="shared" si="11"/>
        <v>1050</v>
      </c>
      <c r="E27" s="31">
        <f t="shared" si="11"/>
        <v>1225</v>
      </c>
      <c r="F27" s="31">
        <f t="shared" si="11"/>
        <v>1225</v>
      </c>
      <c r="G27" s="31">
        <f t="shared" si="11"/>
        <v>1225</v>
      </c>
      <c r="H27" s="31">
        <f t="shared" si="11"/>
        <v>1225</v>
      </c>
      <c r="I27" s="31">
        <f t="shared" si="11"/>
        <v>1225</v>
      </c>
      <c r="J27" s="31">
        <f t="shared" si="11"/>
        <v>1225</v>
      </c>
      <c r="K27" s="31">
        <f t="shared" si="11"/>
        <v>1470</v>
      </c>
      <c r="L27" s="31">
        <f t="shared" si="11"/>
        <v>1470</v>
      </c>
      <c r="M27" s="31">
        <f t="shared" si="11"/>
        <v>1470</v>
      </c>
      <c r="N27" s="24">
        <f>SUM(B27:M27)</f>
        <v>14910</v>
      </c>
    </row>
    <row r="28" spans="1:15" x14ac:dyDescent="0.25">
      <c r="A28" s="17" t="s">
        <v>49</v>
      </c>
      <c r="B28" s="19">
        <f>B27</f>
        <v>1050</v>
      </c>
      <c r="C28" s="19">
        <f>B28+C27</f>
        <v>2100</v>
      </c>
      <c r="D28" s="19">
        <f t="shared" ref="D28:M28" si="12">C28+D27</f>
        <v>3150</v>
      </c>
      <c r="E28" s="19">
        <f t="shared" si="12"/>
        <v>4375</v>
      </c>
      <c r="F28" s="19">
        <f t="shared" si="12"/>
        <v>5600</v>
      </c>
      <c r="G28" s="19">
        <f t="shared" si="12"/>
        <v>6825</v>
      </c>
      <c r="H28" s="19">
        <f t="shared" si="12"/>
        <v>8050</v>
      </c>
      <c r="I28" s="19">
        <f t="shared" si="12"/>
        <v>9275</v>
      </c>
      <c r="J28" s="19">
        <f t="shared" si="12"/>
        <v>10500</v>
      </c>
      <c r="K28" s="19">
        <f t="shared" si="12"/>
        <v>11970</v>
      </c>
      <c r="L28" s="19">
        <f t="shared" si="12"/>
        <v>13440</v>
      </c>
      <c r="M28" s="19">
        <f t="shared" si="12"/>
        <v>14910</v>
      </c>
      <c r="N28" s="24"/>
    </row>
    <row r="29" spans="1:15" x14ac:dyDescent="0.25">
      <c r="A29" s="17" t="s">
        <v>101</v>
      </c>
      <c r="B29" s="19">
        <f>IF(B3="X",SUM(B17+B18)/B7*B9,SUM(B17+B18))</f>
        <v>5459.9999999999991</v>
      </c>
      <c r="C29" s="19">
        <f>IF(C3="X",SUM(C17+C18)/C7*C9,SUM(C17+C18))</f>
        <v>5459.9999999999991</v>
      </c>
      <c r="D29" s="19">
        <f t="shared" ref="D29:M29" si="13">IF(D3="X",SUM(D17+D18)/D7*D9,SUM(D17+D18))</f>
        <v>5459.9999999999991</v>
      </c>
      <c r="E29" s="19">
        <f t="shared" si="13"/>
        <v>6369.9999999999991</v>
      </c>
      <c r="F29" s="19">
        <f t="shared" si="13"/>
        <v>6369.9999999999991</v>
      </c>
      <c r="G29" s="19">
        <f t="shared" si="13"/>
        <v>6369.9999999999991</v>
      </c>
      <c r="H29" s="19">
        <f t="shared" si="13"/>
        <v>6369.9999999999991</v>
      </c>
      <c r="I29" s="19">
        <f t="shared" si="13"/>
        <v>6369.9999999999991</v>
      </c>
      <c r="J29" s="19">
        <f t="shared" si="13"/>
        <v>6369.9999999999991</v>
      </c>
      <c r="K29" s="19">
        <f t="shared" si="13"/>
        <v>6369.9999999999991</v>
      </c>
      <c r="L29" s="19">
        <f t="shared" si="13"/>
        <v>6369.9999999999991</v>
      </c>
      <c r="M29" s="19">
        <f t="shared" si="13"/>
        <v>6369.9999999999991</v>
      </c>
      <c r="N29" s="24">
        <f>SUM(B29:M29)</f>
        <v>73709.999999999985</v>
      </c>
    </row>
    <row r="30" spans="1:15" x14ac:dyDescent="0.25">
      <c r="A30" s="17" t="s">
        <v>102</v>
      </c>
      <c r="B30" s="19">
        <f>B29</f>
        <v>5459.9999999999991</v>
      </c>
      <c r="C30" s="19">
        <f>C29+B30</f>
        <v>10919.999999999998</v>
      </c>
      <c r="D30" s="19">
        <f t="shared" ref="D30:M30" si="14">D29+C30</f>
        <v>16379.999999999996</v>
      </c>
      <c r="E30" s="19">
        <f t="shared" si="14"/>
        <v>22749.999999999996</v>
      </c>
      <c r="F30" s="19">
        <f t="shared" si="14"/>
        <v>29119.999999999996</v>
      </c>
      <c r="G30" s="19">
        <f t="shared" si="14"/>
        <v>35489.999999999993</v>
      </c>
      <c r="H30" s="19">
        <f t="shared" si="14"/>
        <v>41859.999999999993</v>
      </c>
      <c r="I30" s="19">
        <f t="shared" si="14"/>
        <v>48229.999999999993</v>
      </c>
      <c r="J30" s="19">
        <f t="shared" si="14"/>
        <v>54599.999999999993</v>
      </c>
      <c r="K30" s="19">
        <f t="shared" si="14"/>
        <v>60969.999999999993</v>
      </c>
      <c r="L30" s="19">
        <f t="shared" si="14"/>
        <v>67339.999999999985</v>
      </c>
      <c r="M30" s="19">
        <f t="shared" si="14"/>
        <v>73709.999999999985</v>
      </c>
      <c r="N30" s="24"/>
    </row>
    <row r="31" spans="1:15" x14ac:dyDescent="0.25">
      <c r="A31" s="17" t="s">
        <v>103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</row>
    <row r="32" spans="1:15" x14ac:dyDescent="0.25">
      <c r="A32" s="17" t="s">
        <v>104</v>
      </c>
      <c r="B32" s="19">
        <f>B31</f>
        <v>0</v>
      </c>
      <c r="C32" s="19">
        <f>C31+B32</f>
        <v>0</v>
      </c>
      <c r="D32" s="19">
        <f t="shared" ref="D32:M32" si="15">D31+C32</f>
        <v>0</v>
      </c>
      <c r="E32" s="19">
        <f t="shared" si="15"/>
        <v>0</v>
      </c>
      <c r="F32" s="19">
        <f t="shared" si="15"/>
        <v>0</v>
      </c>
      <c r="G32" s="19">
        <f t="shared" si="15"/>
        <v>0</v>
      </c>
      <c r="H32" s="19">
        <f t="shared" si="15"/>
        <v>0</v>
      </c>
      <c r="I32" s="19">
        <f t="shared" si="15"/>
        <v>0</v>
      </c>
      <c r="J32" s="19">
        <f t="shared" si="15"/>
        <v>0</v>
      </c>
      <c r="K32" s="19">
        <f t="shared" si="15"/>
        <v>0</v>
      </c>
      <c r="L32" s="19">
        <f t="shared" si="15"/>
        <v>0</v>
      </c>
      <c r="M32" s="19">
        <f t="shared" si="15"/>
        <v>0</v>
      </c>
      <c r="N32" s="24"/>
    </row>
    <row r="33" spans="1:14" x14ac:dyDescent="0.25">
      <c r="A33" s="17" t="s">
        <v>105</v>
      </c>
      <c r="B33" s="24">
        <f>SUM(B30/B15*B16)+B32</f>
        <v>65519.999999999993</v>
      </c>
      <c r="C33" s="24">
        <f t="shared" ref="C33:L33" si="16">SUM(C30/C15*C16)+C32</f>
        <v>65519.999999999993</v>
      </c>
      <c r="D33" s="24">
        <f t="shared" si="16"/>
        <v>65519.999999999993</v>
      </c>
      <c r="E33" s="24">
        <f>SUM(E30/E15*E16)+E32</f>
        <v>68250</v>
      </c>
      <c r="F33" s="24">
        <f t="shared" si="16"/>
        <v>69887.999999999985</v>
      </c>
      <c r="G33" s="24">
        <f t="shared" si="16"/>
        <v>70979.999999999985</v>
      </c>
      <c r="H33" s="24">
        <f t="shared" si="16"/>
        <v>71759.999999999985</v>
      </c>
      <c r="I33" s="24">
        <f t="shared" si="16"/>
        <v>72345</v>
      </c>
      <c r="J33" s="24">
        <f t="shared" si="16"/>
        <v>72799.999999999985</v>
      </c>
      <c r="K33" s="24">
        <f t="shared" si="16"/>
        <v>73164</v>
      </c>
      <c r="L33" s="24">
        <f t="shared" si="16"/>
        <v>73461.818181818162</v>
      </c>
      <c r="M33" s="24">
        <f>SUM(M30/M15*M16)+M32</f>
        <v>73709.999999999985</v>
      </c>
      <c r="N33" s="24"/>
    </row>
    <row r="34" spans="1:14" x14ac:dyDescent="0.25">
      <c r="A34" s="17" t="s">
        <v>106</v>
      </c>
      <c r="B34" s="118">
        <f>SUM(B33/12)</f>
        <v>5459.9999999999991</v>
      </c>
      <c r="C34" s="118">
        <f t="shared" ref="C34:M34" si="17">SUM(C33/12)</f>
        <v>5459.9999999999991</v>
      </c>
      <c r="D34" s="118">
        <f t="shared" si="17"/>
        <v>5459.9999999999991</v>
      </c>
      <c r="E34" s="118">
        <f t="shared" si="17"/>
        <v>5687.5</v>
      </c>
      <c r="F34" s="118">
        <f t="shared" si="17"/>
        <v>5823.9999999999991</v>
      </c>
      <c r="G34" s="118">
        <f t="shared" si="17"/>
        <v>5914.9999999999991</v>
      </c>
      <c r="H34" s="118">
        <f t="shared" si="17"/>
        <v>5979.9999999999991</v>
      </c>
      <c r="I34" s="118">
        <f t="shared" si="17"/>
        <v>6028.75</v>
      </c>
      <c r="J34" s="118">
        <f t="shared" si="17"/>
        <v>6066.6666666666652</v>
      </c>
      <c r="K34" s="118">
        <f t="shared" si="17"/>
        <v>6097</v>
      </c>
      <c r="L34" s="118">
        <f t="shared" si="17"/>
        <v>6121.8181818181802</v>
      </c>
      <c r="M34" s="118">
        <f t="shared" si="17"/>
        <v>6142.4999999999991</v>
      </c>
      <c r="N34" s="24"/>
    </row>
    <row r="35" spans="1:1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4" x14ac:dyDescent="0.25">
      <c r="A36" s="42"/>
    </row>
    <row r="40" spans="1:14" x14ac:dyDescent="0.25">
      <c r="A40" s="17"/>
      <c r="B40" s="17"/>
    </row>
    <row r="41" spans="1:14" x14ac:dyDescent="0.25">
      <c r="A41" s="17"/>
    </row>
    <row r="42" spans="1:14" x14ac:dyDescent="0.25">
      <c r="A42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9" formula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O38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441406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  <c r="D2" s="13"/>
    </row>
    <row r="3" spans="1:14" s="12" customFormat="1" x14ac:dyDescent="0.25">
      <c r="A3" s="13" t="s">
        <v>38</v>
      </c>
      <c r="B3" s="15" t="s">
        <v>36</v>
      </c>
      <c r="C3" s="15" t="s">
        <v>36</v>
      </c>
      <c r="D3" s="64" t="s">
        <v>36</v>
      </c>
      <c r="E3" s="64"/>
      <c r="F3" s="15"/>
      <c r="G3" s="15"/>
      <c r="H3" s="15"/>
      <c r="I3" s="15"/>
      <c r="J3" s="15"/>
      <c r="K3" s="15"/>
      <c r="L3" s="15"/>
      <c r="M3" s="15"/>
      <c r="N3" s="44"/>
    </row>
    <row r="4" spans="1:14" x14ac:dyDescent="0.25">
      <c r="A4" s="13" t="s">
        <v>110</v>
      </c>
      <c r="B4" s="34">
        <v>0.5</v>
      </c>
      <c r="C4" s="34">
        <v>0.5</v>
      </c>
      <c r="D4" s="67">
        <v>0.5</v>
      </c>
      <c r="E4" s="67">
        <v>0.5</v>
      </c>
      <c r="F4" s="34">
        <v>0.5</v>
      </c>
      <c r="G4" s="34">
        <v>0.5</v>
      </c>
      <c r="H4" s="34">
        <v>0.5</v>
      </c>
      <c r="I4" s="34">
        <v>0.5</v>
      </c>
      <c r="J4" s="34">
        <v>0.5</v>
      </c>
      <c r="K4" s="34">
        <v>0.5</v>
      </c>
      <c r="L4" s="34">
        <v>0.5</v>
      </c>
      <c r="M4" s="34">
        <v>0.5</v>
      </c>
      <c r="N4" s="15"/>
    </row>
    <row r="5" spans="1:14" x14ac:dyDescent="0.25">
      <c r="A5" s="13" t="s">
        <v>111</v>
      </c>
      <c r="B5" s="34">
        <v>0.4</v>
      </c>
      <c r="C5" s="34">
        <v>0.4</v>
      </c>
      <c r="D5" s="67">
        <v>0.4</v>
      </c>
      <c r="E5" s="67"/>
      <c r="F5" s="34"/>
      <c r="G5" s="34"/>
      <c r="H5" s="34"/>
      <c r="I5" s="34"/>
      <c r="J5" s="34"/>
      <c r="K5" s="34"/>
      <c r="L5" s="34"/>
      <c r="M5" s="34"/>
      <c r="N5" s="15"/>
    </row>
    <row r="6" spans="1:14" x14ac:dyDescent="0.25">
      <c r="A6" s="13" t="s">
        <v>138</v>
      </c>
      <c r="B6" s="34">
        <f>B4+B5</f>
        <v>0.9</v>
      </c>
      <c r="C6" s="34">
        <f t="shared" ref="C6:M6" si="0">C4+C5</f>
        <v>0.9</v>
      </c>
      <c r="D6" s="67">
        <f t="shared" si="0"/>
        <v>0.9</v>
      </c>
      <c r="E6" s="67">
        <f t="shared" si="0"/>
        <v>0.5</v>
      </c>
      <c r="F6" s="34">
        <f t="shared" si="0"/>
        <v>0.5</v>
      </c>
      <c r="G6" s="34">
        <f t="shared" si="0"/>
        <v>0.5</v>
      </c>
      <c r="H6" s="34">
        <f t="shared" si="0"/>
        <v>0.5</v>
      </c>
      <c r="I6" s="34">
        <f t="shared" si="0"/>
        <v>0.5</v>
      </c>
      <c r="J6" s="34">
        <f t="shared" si="0"/>
        <v>0.5</v>
      </c>
      <c r="K6" s="34">
        <f t="shared" si="0"/>
        <v>0.5</v>
      </c>
      <c r="L6" s="34">
        <f t="shared" si="0"/>
        <v>0.5</v>
      </c>
      <c r="M6" s="34">
        <f t="shared" si="0"/>
        <v>0.5</v>
      </c>
      <c r="N6" s="15"/>
    </row>
    <row r="7" spans="1:14" x14ac:dyDescent="0.25">
      <c r="A7" s="13" t="s">
        <v>24</v>
      </c>
      <c r="B7" s="34" t="s">
        <v>31</v>
      </c>
      <c r="C7" s="34" t="s">
        <v>31</v>
      </c>
      <c r="D7" s="67" t="s">
        <v>31</v>
      </c>
      <c r="E7" s="67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  <c r="M7" s="34" t="s">
        <v>31</v>
      </c>
      <c r="N7" s="15"/>
    </row>
    <row r="8" spans="1:14" s="12" customFormat="1" x14ac:dyDescent="0.25">
      <c r="A8" s="16" t="s">
        <v>21</v>
      </c>
      <c r="B8" s="35" t="s">
        <v>0</v>
      </c>
      <c r="C8" s="35" t="s">
        <v>1</v>
      </c>
      <c r="D8" s="68" t="s">
        <v>2</v>
      </c>
      <c r="E8" s="68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9</v>
      </c>
      <c r="L8" s="35" t="s">
        <v>10</v>
      </c>
      <c r="M8" s="35" t="s">
        <v>11</v>
      </c>
      <c r="N8" s="35" t="s">
        <v>12</v>
      </c>
    </row>
    <row r="9" spans="1:14" x14ac:dyDescent="0.25">
      <c r="A9" s="17" t="s">
        <v>76</v>
      </c>
      <c r="B9" s="57" t="s">
        <v>17</v>
      </c>
      <c r="C9" s="57" t="s">
        <v>17</v>
      </c>
      <c r="D9" s="74" t="s">
        <v>17</v>
      </c>
      <c r="E9" s="74" t="s">
        <v>17</v>
      </c>
      <c r="F9" s="57" t="s">
        <v>17</v>
      </c>
      <c r="G9" s="57" t="s">
        <v>17</v>
      </c>
      <c r="H9" s="57" t="s">
        <v>17</v>
      </c>
      <c r="I9" s="57" t="s">
        <v>17</v>
      </c>
      <c r="J9" s="57" t="s">
        <v>17</v>
      </c>
      <c r="K9" s="57" t="s">
        <v>17</v>
      </c>
      <c r="L9" s="57" t="s">
        <v>17</v>
      </c>
      <c r="M9" s="57" t="s">
        <v>17</v>
      </c>
      <c r="N9" s="36"/>
    </row>
    <row r="10" spans="1:14" x14ac:dyDescent="0.25">
      <c r="A10" s="17" t="s">
        <v>18</v>
      </c>
      <c r="B10" s="15" t="s">
        <v>27</v>
      </c>
      <c r="C10" s="15" t="s">
        <v>27</v>
      </c>
      <c r="D10" s="64" t="s">
        <v>27</v>
      </c>
      <c r="E10" s="64" t="s">
        <v>27</v>
      </c>
      <c r="F10" s="15" t="s">
        <v>27</v>
      </c>
      <c r="G10" s="15" t="s">
        <v>27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  <c r="N10" s="36"/>
    </row>
    <row r="11" spans="1:14" x14ac:dyDescent="0.25">
      <c r="A11" s="17" t="s">
        <v>19</v>
      </c>
      <c r="B11" s="15">
        <v>30</v>
      </c>
      <c r="C11" s="15">
        <v>30</v>
      </c>
      <c r="D11" s="64">
        <v>30</v>
      </c>
      <c r="E11" s="64">
        <v>30</v>
      </c>
      <c r="F11" s="64">
        <v>30</v>
      </c>
      <c r="G11" s="64">
        <v>30</v>
      </c>
      <c r="H11" s="64">
        <v>30</v>
      </c>
      <c r="I11" s="64">
        <v>30</v>
      </c>
      <c r="J11" s="64">
        <v>30</v>
      </c>
      <c r="K11" s="64">
        <v>30</v>
      </c>
      <c r="L11" s="64">
        <v>30</v>
      </c>
      <c r="M11" s="64">
        <v>30</v>
      </c>
      <c r="N11" s="45">
        <f t="shared" ref="N11" si="1">SUM(B11:M11)</f>
        <v>360</v>
      </c>
    </row>
    <row r="12" spans="1:14" x14ac:dyDescent="0.25">
      <c r="A12" s="17" t="s">
        <v>20</v>
      </c>
      <c r="B12" s="15">
        <f>B11</f>
        <v>30</v>
      </c>
      <c r="C12" s="15">
        <f>C11+B12</f>
        <v>60</v>
      </c>
      <c r="D12" s="64">
        <f t="shared" ref="D12:M12" si="2">D11+C12</f>
        <v>90</v>
      </c>
      <c r="E12" s="64">
        <f t="shared" si="2"/>
        <v>120</v>
      </c>
      <c r="F12" s="15">
        <f t="shared" si="2"/>
        <v>150</v>
      </c>
      <c r="G12" s="15">
        <f t="shared" si="2"/>
        <v>180</v>
      </c>
      <c r="H12" s="15">
        <f t="shared" si="2"/>
        <v>210</v>
      </c>
      <c r="I12" s="15">
        <f t="shared" si="2"/>
        <v>240</v>
      </c>
      <c r="J12" s="15">
        <f t="shared" si="2"/>
        <v>270</v>
      </c>
      <c r="K12" s="15">
        <f t="shared" si="2"/>
        <v>300</v>
      </c>
      <c r="L12" s="15">
        <f t="shared" si="2"/>
        <v>330</v>
      </c>
      <c r="M12" s="15">
        <f t="shared" si="2"/>
        <v>360</v>
      </c>
      <c r="N12" s="36"/>
    </row>
    <row r="13" spans="1:14" x14ac:dyDescent="0.25">
      <c r="A13" s="41" t="s">
        <v>23</v>
      </c>
      <c r="B13" s="64">
        <v>360</v>
      </c>
      <c r="C13" s="64">
        <v>360</v>
      </c>
      <c r="D13" s="64">
        <v>360</v>
      </c>
      <c r="E13" s="64">
        <v>360</v>
      </c>
      <c r="F13" s="64">
        <v>360</v>
      </c>
      <c r="G13" s="64">
        <v>360</v>
      </c>
      <c r="H13" s="64">
        <v>360</v>
      </c>
      <c r="I13" s="64">
        <v>360</v>
      </c>
      <c r="J13" s="64">
        <v>360</v>
      </c>
      <c r="K13" s="64">
        <v>360</v>
      </c>
      <c r="L13" s="64">
        <v>360</v>
      </c>
      <c r="M13" s="64">
        <v>360</v>
      </c>
      <c r="N13" s="69"/>
    </row>
    <row r="14" spans="1:14" x14ac:dyDescent="0.25">
      <c r="A14" s="18" t="s">
        <v>337</v>
      </c>
      <c r="B14" s="112">
        <f>B15</f>
        <v>2600</v>
      </c>
      <c r="C14" s="112">
        <f>C15+B14</f>
        <v>5200</v>
      </c>
      <c r="D14" s="112">
        <f t="shared" ref="D14:M14" si="3">D15+C14</f>
        <v>7800</v>
      </c>
      <c r="E14" s="112">
        <f t="shared" si="3"/>
        <v>10400</v>
      </c>
      <c r="F14" s="112">
        <f t="shared" si="3"/>
        <v>13000</v>
      </c>
      <c r="G14" s="112">
        <f t="shared" si="3"/>
        <v>15600</v>
      </c>
      <c r="H14" s="112">
        <f t="shared" si="3"/>
        <v>18200</v>
      </c>
      <c r="I14" s="112">
        <f t="shared" si="3"/>
        <v>20800</v>
      </c>
      <c r="J14" s="112">
        <f t="shared" si="3"/>
        <v>23400</v>
      </c>
      <c r="K14" s="112">
        <f t="shared" si="3"/>
        <v>26000</v>
      </c>
      <c r="L14" s="112">
        <f t="shared" si="3"/>
        <v>28600</v>
      </c>
      <c r="M14" s="112">
        <f t="shared" si="3"/>
        <v>31200</v>
      </c>
      <c r="N14" s="46"/>
    </row>
    <row r="15" spans="1:14" x14ac:dyDescent="0.25">
      <c r="A15" s="17" t="s">
        <v>13</v>
      </c>
      <c r="B15" s="19">
        <v>2600</v>
      </c>
      <c r="C15" s="19">
        <v>2600</v>
      </c>
      <c r="D15" s="26">
        <v>2600</v>
      </c>
      <c r="E15" s="26">
        <v>2600</v>
      </c>
      <c r="F15" s="19">
        <v>2600</v>
      </c>
      <c r="G15" s="19">
        <v>2600</v>
      </c>
      <c r="H15" s="19">
        <v>2600</v>
      </c>
      <c r="I15" s="19">
        <v>2600</v>
      </c>
      <c r="J15" s="19">
        <v>2600</v>
      </c>
      <c r="K15" s="19">
        <v>2600</v>
      </c>
      <c r="L15" s="19">
        <v>2600</v>
      </c>
      <c r="M15" s="19">
        <v>2600</v>
      </c>
      <c r="N15" s="24">
        <f t="shared" ref="N15:N18" si="4">SUM(B15:M15)</f>
        <v>31200</v>
      </c>
    </row>
    <row r="16" spans="1:14" x14ac:dyDescent="0.25">
      <c r="A16" s="17" t="s">
        <v>35</v>
      </c>
      <c r="B16" s="19"/>
      <c r="C16" s="19"/>
      <c r="D16" s="26"/>
      <c r="E16" s="26"/>
      <c r="F16" s="19"/>
      <c r="G16" s="19"/>
      <c r="H16" s="19"/>
      <c r="I16" s="19"/>
      <c r="J16" s="19"/>
      <c r="K16" s="19"/>
      <c r="L16" s="19"/>
      <c r="M16" s="19">
        <f>M14/12</f>
        <v>2600</v>
      </c>
      <c r="N16" s="24">
        <f t="shared" si="4"/>
        <v>2600</v>
      </c>
    </row>
    <row r="17" spans="1:15" x14ac:dyDescent="0.25">
      <c r="A17" s="17"/>
      <c r="B17" s="19"/>
      <c r="C17" s="19"/>
      <c r="D17" s="26"/>
      <c r="E17" s="26"/>
      <c r="F17" s="19"/>
      <c r="G17" s="19"/>
      <c r="H17" s="19"/>
      <c r="I17" s="19"/>
      <c r="J17" s="19"/>
      <c r="K17" s="19"/>
      <c r="L17" s="19"/>
      <c r="M17" s="19"/>
      <c r="N17" s="24"/>
    </row>
    <row r="18" spans="1:15" x14ac:dyDescent="0.25">
      <c r="A18" s="21" t="s">
        <v>14</v>
      </c>
      <c r="B18" s="22">
        <f t="shared" ref="B18:M18" si="5">SUM(B15:B17)</f>
        <v>2600</v>
      </c>
      <c r="C18" s="22">
        <f t="shared" si="5"/>
        <v>2600</v>
      </c>
      <c r="D18" s="22">
        <f t="shared" si="5"/>
        <v>2600</v>
      </c>
      <c r="E18" s="22">
        <f t="shared" si="5"/>
        <v>2600</v>
      </c>
      <c r="F18" s="22">
        <f t="shared" si="5"/>
        <v>2600</v>
      </c>
      <c r="G18" s="22">
        <f t="shared" si="5"/>
        <v>2600</v>
      </c>
      <c r="H18" s="22">
        <f t="shared" si="5"/>
        <v>2600</v>
      </c>
      <c r="I18" s="22">
        <f t="shared" si="5"/>
        <v>2600</v>
      </c>
      <c r="J18" s="22">
        <f t="shared" si="5"/>
        <v>2600</v>
      </c>
      <c r="K18" s="22">
        <f t="shared" si="5"/>
        <v>2600</v>
      </c>
      <c r="L18" s="22">
        <f t="shared" si="5"/>
        <v>2600</v>
      </c>
      <c r="M18" s="22">
        <f t="shared" si="5"/>
        <v>5200</v>
      </c>
      <c r="N18" s="22">
        <f t="shared" si="4"/>
        <v>33800</v>
      </c>
    </row>
    <row r="19" spans="1:15" x14ac:dyDescent="0.25">
      <c r="A19" s="17" t="s">
        <v>75</v>
      </c>
      <c r="B19" s="58">
        <f>Ansätze!C62</f>
        <v>8.7999999999999995E-2</v>
      </c>
      <c r="C19" s="58">
        <f>B19</f>
        <v>8.7999999999999995E-2</v>
      </c>
      <c r="D19" s="65">
        <f>B19</f>
        <v>8.7999999999999995E-2</v>
      </c>
      <c r="E19" s="65">
        <f>Ansätze!C52</f>
        <v>7.5999999999999998E-2</v>
      </c>
      <c r="F19" s="58">
        <f>Ansätze!C45</f>
        <v>6.7000000000000004E-2</v>
      </c>
      <c r="G19" s="58">
        <f>Ansätze!C41</f>
        <v>6.0999999999999999E-2</v>
      </c>
      <c r="H19" s="58">
        <f>Ansätze!C38</f>
        <v>5.6000000000000001E-2</v>
      </c>
      <c r="I19" s="58">
        <f>Ansätze!C36</f>
        <v>5.1999999999999998E-2</v>
      </c>
      <c r="J19" s="58">
        <f>Ansätze!C34</f>
        <v>4.9000000000000002E-2</v>
      </c>
      <c r="K19" s="58">
        <f>Ansätze!C33</f>
        <v>4.8000000000000001E-2</v>
      </c>
      <c r="L19" s="58">
        <f>Ansätze!C32</f>
        <v>4.5999999999999999E-2</v>
      </c>
      <c r="M19" s="58">
        <f>Ansätze!C35</f>
        <v>5.0999999999999997E-2</v>
      </c>
      <c r="N19" s="17"/>
      <c r="O19" s="19"/>
    </row>
    <row r="20" spans="1:15" x14ac:dyDescent="0.25">
      <c r="A20" s="17" t="s">
        <v>80</v>
      </c>
      <c r="B20" s="24">
        <f>B26*B19</f>
        <v>228.79999999999998</v>
      </c>
      <c r="C20" s="24">
        <f>C26*C19-B21</f>
        <v>228.79999999999998</v>
      </c>
      <c r="D20" s="32">
        <f>D26*D19-C21</f>
        <v>228.8</v>
      </c>
      <c r="E20" s="32">
        <f t="shared" ref="E20:M20" si="6">E26*E19-D21</f>
        <v>104</v>
      </c>
      <c r="F20" s="24">
        <f t="shared" si="6"/>
        <v>80.600000000000023</v>
      </c>
      <c r="G20" s="24">
        <f t="shared" si="6"/>
        <v>80.600000000000023</v>
      </c>
      <c r="H20" s="24">
        <f t="shared" si="6"/>
        <v>67.600000000000023</v>
      </c>
      <c r="I20" s="24">
        <f t="shared" si="6"/>
        <v>62.399999999999864</v>
      </c>
      <c r="J20" s="24">
        <f t="shared" si="6"/>
        <v>65.000000000000227</v>
      </c>
      <c r="K20" s="24">
        <f t="shared" si="6"/>
        <v>101.39999999999986</v>
      </c>
      <c r="L20" s="24">
        <f t="shared" si="6"/>
        <v>67.599999999999909</v>
      </c>
      <c r="M20" s="24">
        <f t="shared" si="6"/>
        <v>408.20000000000005</v>
      </c>
      <c r="N20" s="24">
        <f>SUM(B20:M20)</f>
        <v>1723.8</v>
      </c>
    </row>
    <row r="21" spans="1:15" x14ac:dyDescent="0.25">
      <c r="A21" s="41" t="s">
        <v>81</v>
      </c>
      <c r="B21" s="26">
        <f>B20</f>
        <v>228.79999999999998</v>
      </c>
      <c r="C21" s="26">
        <f>B21+C20</f>
        <v>457.59999999999997</v>
      </c>
      <c r="D21" s="26">
        <f t="shared" ref="D21" si="7">C21+D20</f>
        <v>686.4</v>
      </c>
      <c r="E21" s="26">
        <f t="shared" ref="E21" si="8">D21+E20</f>
        <v>790.4</v>
      </c>
      <c r="F21" s="26">
        <f t="shared" ref="F21" si="9">E21+F20</f>
        <v>871</v>
      </c>
      <c r="G21" s="26">
        <f t="shared" ref="G21" si="10">F21+G20</f>
        <v>951.6</v>
      </c>
      <c r="H21" s="26">
        <f t="shared" ref="H21" si="11">G21+H20</f>
        <v>1019.2</v>
      </c>
      <c r="I21" s="26">
        <f t="shared" ref="I21" si="12">H21+I20</f>
        <v>1081.5999999999999</v>
      </c>
      <c r="J21" s="26">
        <f t="shared" ref="J21" si="13">I21+J20</f>
        <v>1146.6000000000001</v>
      </c>
      <c r="K21" s="26">
        <f t="shared" ref="K21" si="14">J21+K20</f>
        <v>1248</v>
      </c>
      <c r="L21" s="26">
        <f t="shared" ref="L21" si="15">K21+L20</f>
        <v>1315.6</v>
      </c>
      <c r="M21" s="26">
        <f t="shared" ref="M21" si="16">L21+M20</f>
        <v>1723.8</v>
      </c>
      <c r="N21" s="32"/>
    </row>
    <row r="22" spans="1:15" x14ac:dyDescent="0.25">
      <c r="A22" s="18" t="s">
        <v>79</v>
      </c>
      <c r="B22" s="27">
        <f>B20</f>
        <v>228.79999999999998</v>
      </c>
      <c r="C22" s="27">
        <f>C20</f>
        <v>228.79999999999998</v>
      </c>
      <c r="D22" s="27">
        <f>D20</f>
        <v>228.8</v>
      </c>
      <c r="E22" s="27">
        <f t="shared" ref="E22:M22" si="17">E20</f>
        <v>104</v>
      </c>
      <c r="F22" s="27">
        <f t="shared" si="17"/>
        <v>80.600000000000023</v>
      </c>
      <c r="G22" s="27">
        <f t="shared" si="17"/>
        <v>80.600000000000023</v>
      </c>
      <c r="H22" s="27">
        <f t="shared" si="17"/>
        <v>67.600000000000023</v>
      </c>
      <c r="I22" s="27">
        <f t="shared" si="17"/>
        <v>62.399999999999864</v>
      </c>
      <c r="J22" s="27">
        <f t="shared" si="17"/>
        <v>65.000000000000227</v>
      </c>
      <c r="K22" s="27">
        <f t="shared" si="17"/>
        <v>101.39999999999986</v>
      </c>
      <c r="L22" s="27">
        <f t="shared" si="17"/>
        <v>67.599999999999909</v>
      </c>
      <c r="M22" s="27">
        <f t="shared" si="17"/>
        <v>408.20000000000005</v>
      </c>
      <c r="N22" s="123">
        <f>SUM(B22:M22)</f>
        <v>1723.8</v>
      </c>
    </row>
    <row r="23" spans="1:15" x14ac:dyDescent="0.25">
      <c r="A23" s="42" t="s">
        <v>16</v>
      </c>
      <c r="B23" s="28">
        <f>B18-B22</f>
        <v>2371.1999999999998</v>
      </c>
      <c r="C23" s="28">
        <f>C18-C22</f>
        <v>2371.1999999999998</v>
      </c>
      <c r="D23" s="66">
        <f>D18-D22</f>
        <v>2371.1999999999998</v>
      </c>
      <c r="E23" s="66">
        <f t="shared" ref="E23:M23" si="18">E18-E22</f>
        <v>2496</v>
      </c>
      <c r="F23" s="28">
        <f t="shared" si="18"/>
        <v>2519.4</v>
      </c>
      <c r="G23" s="28">
        <f t="shared" si="18"/>
        <v>2519.4</v>
      </c>
      <c r="H23" s="28">
        <f t="shared" si="18"/>
        <v>2532.4</v>
      </c>
      <c r="I23" s="28">
        <f t="shared" si="18"/>
        <v>2537.6000000000004</v>
      </c>
      <c r="J23" s="28">
        <f t="shared" si="18"/>
        <v>2535</v>
      </c>
      <c r="K23" s="28">
        <f t="shared" si="18"/>
        <v>2498.6000000000004</v>
      </c>
      <c r="L23" s="28">
        <f t="shared" si="18"/>
        <v>2532.4</v>
      </c>
      <c r="M23" s="28">
        <f t="shared" si="18"/>
        <v>4791.8</v>
      </c>
      <c r="N23" s="43">
        <f>SUM(B23:M23)</f>
        <v>32076.2</v>
      </c>
    </row>
    <row r="24" spans="1:15" x14ac:dyDescent="0.25">
      <c r="A24" s="17"/>
      <c r="D24" s="25"/>
      <c r="E24" s="25"/>
      <c r="N24" s="17"/>
    </row>
    <row r="25" spans="1:15" x14ac:dyDescent="0.25">
      <c r="A25" s="17" t="s">
        <v>41</v>
      </c>
      <c r="B25" s="56">
        <f>SUM(B15:B17)</f>
        <v>2600</v>
      </c>
      <c r="C25" s="56">
        <f>SUM(C15:C17)</f>
        <v>2600</v>
      </c>
      <c r="D25" s="75">
        <f>SUM(D15:D17)</f>
        <v>2600</v>
      </c>
      <c r="E25" s="75">
        <f t="shared" ref="E25:M25" si="19">SUM(E15:E17)</f>
        <v>2600</v>
      </c>
      <c r="F25" s="56">
        <f t="shared" si="19"/>
        <v>2600</v>
      </c>
      <c r="G25" s="56">
        <f t="shared" si="19"/>
        <v>2600</v>
      </c>
      <c r="H25" s="56">
        <f t="shared" si="19"/>
        <v>2600</v>
      </c>
      <c r="I25" s="56">
        <f t="shared" si="19"/>
        <v>2600</v>
      </c>
      <c r="J25" s="56">
        <f t="shared" si="19"/>
        <v>2600</v>
      </c>
      <c r="K25" s="56">
        <f t="shared" si="19"/>
        <v>2600</v>
      </c>
      <c r="L25" s="56">
        <f t="shared" si="19"/>
        <v>2600</v>
      </c>
      <c r="M25" s="56">
        <f t="shared" si="19"/>
        <v>5200</v>
      </c>
      <c r="N25" s="24">
        <f>SUM(B25:M25)</f>
        <v>33800</v>
      </c>
    </row>
    <row r="26" spans="1:15" x14ac:dyDescent="0.25">
      <c r="A26" s="17" t="s">
        <v>42</v>
      </c>
      <c r="B26" s="19">
        <f>B25</f>
        <v>2600</v>
      </c>
      <c r="C26" s="19">
        <f>B26+C25</f>
        <v>5200</v>
      </c>
      <c r="D26" s="26">
        <f t="shared" ref="D26:M26" si="20">C26+D25</f>
        <v>7800</v>
      </c>
      <c r="E26" s="26">
        <f t="shared" si="20"/>
        <v>10400</v>
      </c>
      <c r="F26" s="19">
        <f t="shared" si="20"/>
        <v>13000</v>
      </c>
      <c r="G26" s="19">
        <f t="shared" si="20"/>
        <v>15600</v>
      </c>
      <c r="H26" s="19">
        <f t="shared" si="20"/>
        <v>18200</v>
      </c>
      <c r="I26" s="19">
        <f t="shared" si="20"/>
        <v>20800</v>
      </c>
      <c r="J26" s="19">
        <f t="shared" si="20"/>
        <v>23400</v>
      </c>
      <c r="K26" s="19">
        <f t="shared" si="20"/>
        <v>26000</v>
      </c>
      <c r="L26" s="19">
        <f t="shared" si="20"/>
        <v>28600</v>
      </c>
      <c r="M26" s="19">
        <f t="shared" si="20"/>
        <v>33800</v>
      </c>
      <c r="N26" s="24"/>
    </row>
    <row r="27" spans="1:15" x14ac:dyDescent="0.25">
      <c r="A27" s="17" t="s">
        <v>101</v>
      </c>
      <c r="B27" s="19">
        <f t="shared" ref="B27:M27" si="21">IF(B3="X",SUM(B15:B17)/B4*B6,SUM(B15:B17))</f>
        <v>4680</v>
      </c>
      <c r="C27" s="19">
        <f t="shared" si="21"/>
        <v>4680</v>
      </c>
      <c r="D27" s="26">
        <f t="shared" si="21"/>
        <v>4680</v>
      </c>
      <c r="E27" s="26">
        <f t="shared" si="21"/>
        <v>2600</v>
      </c>
      <c r="F27" s="19">
        <f t="shared" si="21"/>
        <v>2600</v>
      </c>
      <c r="G27" s="19">
        <f t="shared" si="21"/>
        <v>2600</v>
      </c>
      <c r="H27" s="19">
        <f t="shared" si="21"/>
        <v>2600</v>
      </c>
      <c r="I27" s="19">
        <f t="shared" si="21"/>
        <v>2600</v>
      </c>
      <c r="J27" s="19">
        <f t="shared" si="21"/>
        <v>2600</v>
      </c>
      <c r="K27" s="19">
        <f t="shared" si="21"/>
        <v>2600</v>
      </c>
      <c r="L27" s="19">
        <f t="shared" si="21"/>
        <v>2600</v>
      </c>
      <c r="M27" s="19">
        <f t="shared" si="21"/>
        <v>5200</v>
      </c>
      <c r="N27" s="24">
        <f>SUM(B27:M27)</f>
        <v>40040</v>
      </c>
    </row>
    <row r="28" spans="1:15" x14ac:dyDescent="0.25">
      <c r="A28" s="17" t="s">
        <v>102</v>
      </c>
      <c r="B28" s="19">
        <f>B27</f>
        <v>4680</v>
      </c>
      <c r="C28" s="19">
        <f>C27+B28</f>
        <v>9360</v>
      </c>
      <c r="D28" s="26">
        <f t="shared" ref="D28:M28" si="22">D27+C28</f>
        <v>14040</v>
      </c>
      <c r="E28" s="26">
        <f t="shared" si="22"/>
        <v>16640</v>
      </c>
      <c r="F28" s="19">
        <f t="shared" si="22"/>
        <v>19240</v>
      </c>
      <c r="G28" s="19">
        <f t="shared" si="22"/>
        <v>21840</v>
      </c>
      <c r="H28" s="19">
        <f t="shared" si="22"/>
        <v>24440</v>
      </c>
      <c r="I28" s="19">
        <f t="shared" si="22"/>
        <v>27040</v>
      </c>
      <c r="J28" s="19">
        <f t="shared" si="22"/>
        <v>29640</v>
      </c>
      <c r="K28" s="19">
        <f t="shared" si="22"/>
        <v>32240</v>
      </c>
      <c r="L28" s="19">
        <f t="shared" si="22"/>
        <v>34840</v>
      </c>
      <c r="M28" s="19">
        <f t="shared" si="22"/>
        <v>40040</v>
      </c>
      <c r="N28" s="24"/>
    </row>
    <row r="29" spans="1:15" x14ac:dyDescent="0.25">
      <c r="A29" s="17" t="s">
        <v>105</v>
      </c>
      <c r="B29" s="24">
        <f t="shared" ref="B29:M29" si="23">SUM(B28/B12*B13)</f>
        <v>56160</v>
      </c>
      <c r="C29" s="24">
        <f t="shared" si="23"/>
        <v>56160</v>
      </c>
      <c r="D29" s="32">
        <f t="shared" si="23"/>
        <v>56160</v>
      </c>
      <c r="E29" s="32">
        <f t="shared" si="23"/>
        <v>49920</v>
      </c>
      <c r="F29" s="24">
        <f t="shared" si="23"/>
        <v>46176.000000000007</v>
      </c>
      <c r="G29" s="24">
        <f t="shared" si="23"/>
        <v>43680</v>
      </c>
      <c r="H29" s="24">
        <f t="shared" si="23"/>
        <v>41897.142857142855</v>
      </c>
      <c r="I29" s="24">
        <f t="shared" si="23"/>
        <v>40560</v>
      </c>
      <c r="J29" s="24">
        <f t="shared" si="23"/>
        <v>39520</v>
      </c>
      <c r="K29" s="24">
        <f t="shared" si="23"/>
        <v>38688</v>
      </c>
      <c r="L29" s="24">
        <f t="shared" si="23"/>
        <v>38007.272727272728</v>
      </c>
      <c r="M29" s="24">
        <f t="shared" si="23"/>
        <v>40040</v>
      </c>
      <c r="N29" s="24"/>
    </row>
    <row r="30" spans="1:15" x14ac:dyDescent="0.25">
      <c r="A30" s="17" t="s">
        <v>106</v>
      </c>
      <c r="B30" s="118">
        <f>SUM(B29/12)</f>
        <v>4680</v>
      </c>
      <c r="C30" s="118">
        <f t="shared" ref="C30:M30" si="24">SUM(C29/12)</f>
        <v>4680</v>
      </c>
      <c r="D30" s="119">
        <f t="shared" si="24"/>
        <v>4680</v>
      </c>
      <c r="E30" s="119">
        <f t="shared" si="24"/>
        <v>4160</v>
      </c>
      <c r="F30" s="118">
        <f t="shared" si="24"/>
        <v>3848.0000000000005</v>
      </c>
      <c r="G30" s="118">
        <f t="shared" si="24"/>
        <v>3640</v>
      </c>
      <c r="H30" s="118">
        <f t="shared" si="24"/>
        <v>3491.4285714285711</v>
      </c>
      <c r="I30" s="118">
        <f t="shared" si="24"/>
        <v>3380</v>
      </c>
      <c r="J30" s="118">
        <f t="shared" si="24"/>
        <v>3293.3333333333335</v>
      </c>
      <c r="K30" s="118">
        <f t="shared" si="24"/>
        <v>3224</v>
      </c>
      <c r="L30" s="118">
        <f t="shared" si="24"/>
        <v>3167.2727272727275</v>
      </c>
      <c r="M30" s="118">
        <f t="shared" si="24"/>
        <v>3336.6666666666665</v>
      </c>
      <c r="N30" s="24"/>
    </row>
    <row r="36" spans="1:2" x14ac:dyDescent="0.25">
      <c r="A36" s="17"/>
      <c r="B36" s="17"/>
    </row>
    <row r="37" spans="1:2" x14ac:dyDescent="0.25">
      <c r="A37" s="17"/>
    </row>
    <row r="38" spans="1:2" x14ac:dyDescent="0.25">
      <c r="A38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8:M18 B25:M25 C27:M27" formulaRange="1"/>
    <ignoredError sqref="B27" formula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O41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44140625" style="13" customWidth="1"/>
    <col min="2" max="4" width="8.6640625" style="13" customWidth="1"/>
    <col min="5" max="13" width="8.6640625" style="13" hidden="1" customWidth="1"/>
    <col min="14" max="14" width="8.6640625" style="13" customWidth="1"/>
    <col min="15" max="16384" width="11.5546875" style="13"/>
  </cols>
  <sheetData>
    <row r="1" spans="1:15" s="12" customFormat="1" x14ac:dyDescent="0.25">
      <c r="A1" s="190" t="s">
        <v>345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5" s="12" customFormat="1" x14ac:dyDescent="0.25">
      <c r="A2" s="13" t="s">
        <v>108</v>
      </c>
      <c r="B2" s="13"/>
      <c r="C2" s="13"/>
      <c r="D2" s="14">
        <v>44270</v>
      </c>
    </row>
    <row r="3" spans="1:15" s="12" customFormat="1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 t="s">
        <v>36</v>
      </c>
      <c r="L3" s="15" t="s">
        <v>36</v>
      </c>
      <c r="M3" s="15" t="s">
        <v>36</v>
      </c>
      <c r="N3" s="44"/>
    </row>
    <row r="4" spans="1:15" x14ac:dyDescent="0.25">
      <c r="A4" s="13" t="s">
        <v>110</v>
      </c>
      <c r="B4" s="34">
        <v>0.4</v>
      </c>
      <c r="C4" s="34">
        <v>0.4</v>
      </c>
      <c r="D4" s="34">
        <v>0.4</v>
      </c>
      <c r="E4" s="34">
        <v>0.5</v>
      </c>
      <c r="F4" s="34">
        <v>0.5</v>
      </c>
      <c r="G4" s="34">
        <v>0.5</v>
      </c>
      <c r="H4" s="34">
        <v>0.5</v>
      </c>
      <c r="I4" s="34">
        <v>0.5</v>
      </c>
      <c r="J4" s="34">
        <v>0.5</v>
      </c>
      <c r="K4" s="34">
        <v>0.5</v>
      </c>
      <c r="L4" s="34">
        <v>0.5</v>
      </c>
      <c r="M4" s="34">
        <v>0.5</v>
      </c>
      <c r="N4" s="15"/>
    </row>
    <row r="5" spans="1:15" x14ac:dyDescent="0.25">
      <c r="A5" s="13" t="s">
        <v>111</v>
      </c>
      <c r="B5" s="34">
        <v>0.5</v>
      </c>
      <c r="C5" s="34">
        <v>0.5</v>
      </c>
      <c r="D5" s="34">
        <v>0.5</v>
      </c>
      <c r="E5" s="34">
        <v>0.4</v>
      </c>
      <c r="F5" s="34">
        <v>0.4</v>
      </c>
      <c r="G5" s="34">
        <v>0.4</v>
      </c>
      <c r="H5" s="34">
        <v>0.4</v>
      </c>
      <c r="I5" s="34">
        <v>0.4</v>
      </c>
      <c r="J5" s="34">
        <v>0.4</v>
      </c>
      <c r="K5" s="34">
        <v>0.4</v>
      </c>
      <c r="L5" s="34">
        <v>0.4</v>
      </c>
      <c r="M5" s="34">
        <v>0.4</v>
      </c>
      <c r="N5" s="15"/>
    </row>
    <row r="6" spans="1:15" x14ac:dyDescent="0.25">
      <c r="A6" s="13" t="s">
        <v>138</v>
      </c>
      <c r="B6" s="34">
        <f>B4+B5</f>
        <v>0.9</v>
      </c>
      <c r="C6" s="34">
        <f t="shared" ref="C6:M6" si="0">C4+C5</f>
        <v>0.9</v>
      </c>
      <c r="D6" s="34">
        <f t="shared" si="0"/>
        <v>0.9</v>
      </c>
      <c r="E6" s="34">
        <f t="shared" si="0"/>
        <v>0.9</v>
      </c>
      <c r="F6" s="34">
        <f t="shared" si="0"/>
        <v>0.9</v>
      </c>
      <c r="G6" s="34">
        <f t="shared" si="0"/>
        <v>0.9</v>
      </c>
      <c r="H6" s="34">
        <f t="shared" si="0"/>
        <v>0.9</v>
      </c>
      <c r="I6" s="34">
        <f t="shared" si="0"/>
        <v>0.9</v>
      </c>
      <c r="J6" s="34">
        <f t="shared" si="0"/>
        <v>0.9</v>
      </c>
      <c r="K6" s="34">
        <f t="shared" si="0"/>
        <v>0.9</v>
      </c>
      <c r="L6" s="34">
        <f t="shared" si="0"/>
        <v>0.9</v>
      </c>
      <c r="M6" s="34">
        <f t="shared" si="0"/>
        <v>0.9</v>
      </c>
      <c r="N6" s="15"/>
    </row>
    <row r="7" spans="1:15" x14ac:dyDescent="0.25">
      <c r="A7" s="13" t="s">
        <v>24</v>
      </c>
      <c r="B7" s="34" t="s">
        <v>31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31</v>
      </c>
      <c r="H7" s="34" t="s">
        <v>31</v>
      </c>
      <c r="I7" s="34" t="s">
        <v>31</v>
      </c>
      <c r="J7" s="34" t="s">
        <v>31</v>
      </c>
      <c r="K7" s="34" t="s">
        <v>31</v>
      </c>
      <c r="L7" s="34" t="s">
        <v>31</v>
      </c>
      <c r="M7" s="34" t="s">
        <v>31</v>
      </c>
      <c r="N7" s="15"/>
    </row>
    <row r="8" spans="1:15" s="12" customFormat="1" x14ac:dyDescent="0.25">
      <c r="A8" s="16" t="s">
        <v>21</v>
      </c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9</v>
      </c>
      <c r="L8" s="35" t="s">
        <v>10</v>
      </c>
      <c r="M8" s="35" t="s">
        <v>11</v>
      </c>
      <c r="N8" s="35" t="s">
        <v>12</v>
      </c>
    </row>
    <row r="9" spans="1:15" x14ac:dyDescent="0.25">
      <c r="A9" s="17" t="s">
        <v>76</v>
      </c>
      <c r="B9" s="57" t="s">
        <v>17</v>
      </c>
      <c r="C9" s="57" t="s">
        <v>17</v>
      </c>
      <c r="D9" s="57" t="s">
        <v>17</v>
      </c>
      <c r="E9" s="57" t="s">
        <v>17</v>
      </c>
      <c r="F9" s="57" t="s">
        <v>17</v>
      </c>
      <c r="G9" s="57" t="s">
        <v>17</v>
      </c>
      <c r="H9" s="57" t="s">
        <v>17</v>
      </c>
      <c r="I9" s="57" t="s">
        <v>17</v>
      </c>
      <c r="J9" s="57" t="s">
        <v>17</v>
      </c>
      <c r="K9" s="57" t="s">
        <v>17</v>
      </c>
      <c r="L9" s="57" t="s">
        <v>17</v>
      </c>
      <c r="M9" s="57" t="s">
        <v>17</v>
      </c>
      <c r="N9" s="36"/>
    </row>
    <row r="10" spans="1:15" x14ac:dyDescent="0.25">
      <c r="A10" s="17" t="s">
        <v>18</v>
      </c>
      <c r="B10" s="15" t="s">
        <v>27</v>
      </c>
      <c r="C10" s="15" t="s">
        <v>27</v>
      </c>
      <c r="D10" s="15" t="s">
        <v>27</v>
      </c>
      <c r="E10" s="15" t="s">
        <v>27</v>
      </c>
      <c r="F10" s="15" t="s">
        <v>27</v>
      </c>
      <c r="G10" s="15" t="s">
        <v>27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  <c r="N10" s="36"/>
    </row>
    <row r="11" spans="1:15" x14ac:dyDescent="0.25">
      <c r="A11" s="17" t="s">
        <v>19</v>
      </c>
      <c r="B11" s="15">
        <v>30</v>
      </c>
      <c r="C11" s="15">
        <v>30</v>
      </c>
      <c r="D11" s="15">
        <v>15</v>
      </c>
      <c r="E11" s="15"/>
      <c r="F11" s="15"/>
      <c r="G11" s="15"/>
      <c r="H11" s="15"/>
      <c r="I11" s="15"/>
      <c r="J11" s="15"/>
      <c r="K11" s="15"/>
      <c r="L11" s="15"/>
      <c r="M11" s="15"/>
      <c r="N11" s="45">
        <f t="shared" ref="N11" si="1">SUM(B11:M11)</f>
        <v>75</v>
      </c>
    </row>
    <row r="12" spans="1:15" x14ac:dyDescent="0.25">
      <c r="A12" s="17" t="s">
        <v>20</v>
      </c>
      <c r="B12" s="15">
        <f>B11</f>
        <v>30</v>
      </c>
      <c r="C12" s="15">
        <f>C11+B12</f>
        <v>60</v>
      </c>
      <c r="D12" s="15">
        <f t="shared" ref="D12:M12" si="2">D11+C12</f>
        <v>75</v>
      </c>
      <c r="E12" s="15">
        <f t="shared" si="2"/>
        <v>75</v>
      </c>
      <c r="F12" s="15">
        <f t="shared" si="2"/>
        <v>75</v>
      </c>
      <c r="G12" s="15">
        <f t="shared" si="2"/>
        <v>75</v>
      </c>
      <c r="H12" s="15">
        <f t="shared" si="2"/>
        <v>75</v>
      </c>
      <c r="I12" s="15">
        <f t="shared" si="2"/>
        <v>75</v>
      </c>
      <c r="J12" s="15">
        <f t="shared" si="2"/>
        <v>75</v>
      </c>
      <c r="K12" s="15">
        <f t="shared" si="2"/>
        <v>75</v>
      </c>
      <c r="L12" s="15">
        <f t="shared" si="2"/>
        <v>75</v>
      </c>
      <c r="M12" s="15">
        <f t="shared" si="2"/>
        <v>75</v>
      </c>
      <c r="N12" s="36"/>
    </row>
    <row r="13" spans="1:15" x14ac:dyDescent="0.25">
      <c r="A13" s="41" t="s">
        <v>23</v>
      </c>
      <c r="B13" s="64">
        <v>360</v>
      </c>
      <c r="C13" s="64">
        <v>360</v>
      </c>
      <c r="D13" s="64">
        <v>360</v>
      </c>
      <c r="E13" s="64">
        <v>360</v>
      </c>
      <c r="F13" s="64">
        <v>360</v>
      </c>
      <c r="G13" s="64">
        <v>360</v>
      </c>
      <c r="H13" s="64">
        <v>360</v>
      </c>
      <c r="I13" s="64">
        <v>360</v>
      </c>
      <c r="J13" s="64">
        <v>360</v>
      </c>
      <c r="K13" s="64">
        <v>360</v>
      </c>
      <c r="L13" s="64">
        <v>360</v>
      </c>
      <c r="M13" s="64">
        <v>360</v>
      </c>
      <c r="N13" s="69"/>
    </row>
    <row r="14" spans="1:15" x14ac:dyDescent="0.25">
      <c r="A14" s="18" t="s">
        <v>337</v>
      </c>
      <c r="B14" s="112">
        <f>B15</f>
        <v>2000</v>
      </c>
      <c r="C14" s="112">
        <f>C15+B14</f>
        <v>4000</v>
      </c>
      <c r="D14" s="112">
        <f>D15+C14</f>
        <v>5000</v>
      </c>
      <c r="E14" s="39"/>
      <c r="F14" s="39"/>
      <c r="G14" s="39"/>
      <c r="H14" s="39"/>
      <c r="I14" s="39"/>
      <c r="J14" s="39"/>
      <c r="K14" s="39"/>
      <c r="L14" s="39"/>
      <c r="M14" s="39"/>
      <c r="N14" s="46"/>
    </row>
    <row r="15" spans="1:15" x14ac:dyDescent="0.25">
      <c r="A15" s="17" t="s">
        <v>13</v>
      </c>
      <c r="B15" s="19">
        <v>2000</v>
      </c>
      <c r="C15" s="19">
        <v>2000</v>
      </c>
      <c r="D15" s="19">
        <v>1000</v>
      </c>
      <c r="E15" s="19"/>
      <c r="F15" s="19"/>
      <c r="G15" s="19"/>
      <c r="H15" s="19"/>
      <c r="I15" s="19"/>
      <c r="J15" s="19"/>
      <c r="K15" s="19"/>
      <c r="L15" s="19"/>
      <c r="M15" s="19"/>
      <c r="N15" s="24">
        <f t="shared" ref="N15:N19" si="3">SUM(B15:M15)</f>
        <v>5000</v>
      </c>
    </row>
    <row r="16" spans="1:15" x14ac:dyDescent="0.25">
      <c r="A16" s="17" t="s">
        <v>35</v>
      </c>
      <c r="B16" s="19"/>
      <c r="C16" s="19"/>
      <c r="D16" s="19">
        <f>D14/12</f>
        <v>416.66666666666669</v>
      </c>
      <c r="E16" s="19"/>
      <c r="F16" s="19"/>
      <c r="G16" s="19"/>
      <c r="H16" s="19"/>
      <c r="I16" s="19"/>
      <c r="J16" s="19"/>
      <c r="K16" s="19"/>
      <c r="L16" s="19"/>
      <c r="M16" s="19"/>
      <c r="N16" s="24">
        <f t="shared" si="3"/>
        <v>416.66666666666669</v>
      </c>
    </row>
    <row r="17" spans="1:15" x14ac:dyDescent="0.25">
      <c r="A17" s="17" t="s">
        <v>139</v>
      </c>
      <c r="B17" s="19"/>
      <c r="C17" s="19"/>
      <c r="D17" s="19">
        <v>500</v>
      </c>
      <c r="E17" s="19"/>
      <c r="F17" s="19"/>
      <c r="G17" s="19"/>
      <c r="H17" s="19"/>
      <c r="I17" s="19"/>
      <c r="J17" s="19"/>
      <c r="K17" s="19"/>
      <c r="L17" s="19"/>
      <c r="M17" s="19"/>
      <c r="N17" s="24">
        <f t="shared" si="3"/>
        <v>500</v>
      </c>
    </row>
    <row r="18" spans="1:15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4">
        <f t="shared" si="3"/>
        <v>0</v>
      </c>
    </row>
    <row r="19" spans="1:15" x14ac:dyDescent="0.25">
      <c r="A19" s="21" t="s">
        <v>14</v>
      </c>
      <c r="B19" s="22">
        <f t="shared" ref="B19:M19" si="4">SUM(B15:B18)</f>
        <v>2000</v>
      </c>
      <c r="C19" s="22">
        <f t="shared" si="4"/>
        <v>2000</v>
      </c>
      <c r="D19" s="22">
        <f t="shared" si="4"/>
        <v>1916.6666666666667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0</v>
      </c>
      <c r="N19" s="22">
        <f t="shared" si="3"/>
        <v>5916.666666666667</v>
      </c>
    </row>
    <row r="20" spans="1:15" x14ac:dyDescent="0.25">
      <c r="A20" s="17" t="s">
        <v>75</v>
      </c>
      <c r="B20" s="58">
        <f>Ansätze!C58</f>
        <v>8.3000000000000004E-2</v>
      </c>
      <c r="C20" s="58">
        <f>B20</f>
        <v>8.3000000000000004E-2</v>
      </c>
      <c r="D20" s="58">
        <f>Ansätze!C67</f>
        <v>9.4E-2</v>
      </c>
      <c r="E20" s="58">
        <f>B20</f>
        <v>8.3000000000000004E-2</v>
      </c>
      <c r="F20" s="58">
        <f>B20</f>
        <v>8.3000000000000004E-2</v>
      </c>
      <c r="G20" s="58">
        <f>B20</f>
        <v>8.3000000000000004E-2</v>
      </c>
      <c r="H20" s="58">
        <f>B20</f>
        <v>8.3000000000000004E-2</v>
      </c>
      <c r="I20" s="58">
        <f>B20</f>
        <v>8.3000000000000004E-2</v>
      </c>
      <c r="J20" s="58">
        <f>B20</f>
        <v>8.3000000000000004E-2</v>
      </c>
      <c r="K20" s="58">
        <f>B20</f>
        <v>8.3000000000000004E-2</v>
      </c>
      <c r="L20" s="58">
        <f>B20</f>
        <v>8.3000000000000004E-2</v>
      </c>
      <c r="M20" s="58">
        <f>Ansätze!C144</f>
        <v>0.155</v>
      </c>
      <c r="N20" s="17"/>
      <c r="O20" s="19"/>
    </row>
    <row r="21" spans="1:15" x14ac:dyDescent="0.25">
      <c r="A21" s="17" t="s">
        <v>80</v>
      </c>
      <c r="B21" s="24">
        <f>B27*B20</f>
        <v>166</v>
      </c>
      <c r="C21" s="24">
        <f t="shared" ref="C21:D21" si="5">C27*C20-B22</f>
        <v>166</v>
      </c>
      <c r="D21" s="24">
        <f t="shared" si="5"/>
        <v>224.16666666666674</v>
      </c>
      <c r="E21" s="24"/>
      <c r="F21" s="24"/>
      <c r="G21" s="24"/>
      <c r="H21" s="24"/>
      <c r="I21" s="24"/>
      <c r="J21" s="24"/>
      <c r="K21" s="24"/>
      <c r="L21" s="24"/>
      <c r="M21" s="24"/>
      <c r="N21" s="24">
        <f>SUM(B21:M21)</f>
        <v>556.16666666666674</v>
      </c>
    </row>
    <row r="22" spans="1:15" x14ac:dyDescent="0.25">
      <c r="A22" s="41" t="s">
        <v>81</v>
      </c>
      <c r="B22" s="26">
        <f>B21</f>
        <v>166</v>
      </c>
      <c r="C22" s="26">
        <f>B22+C21</f>
        <v>332</v>
      </c>
      <c r="D22" s="26">
        <f t="shared" ref="D22:M22" si="6">C22+D21</f>
        <v>556.16666666666674</v>
      </c>
      <c r="E22" s="26">
        <f t="shared" si="6"/>
        <v>556.16666666666674</v>
      </c>
      <c r="F22" s="26">
        <f t="shared" si="6"/>
        <v>556.16666666666674</v>
      </c>
      <c r="G22" s="26">
        <f t="shared" si="6"/>
        <v>556.16666666666674</v>
      </c>
      <c r="H22" s="26">
        <f t="shared" si="6"/>
        <v>556.16666666666674</v>
      </c>
      <c r="I22" s="26">
        <f t="shared" si="6"/>
        <v>556.16666666666674</v>
      </c>
      <c r="J22" s="26">
        <f t="shared" si="6"/>
        <v>556.16666666666674</v>
      </c>
      <c r="K22" s="26">
        <f t="shared" si="6"/>
        <v>556.16666666666674</v>
      </c>
      <c r="L22" s="26">
        <f t="shared" si="6"/>
        <v>556.16666666666674</v>
      </c>
      <c r="M22" s="26">
        <f t="shared" si="6"/>
        <v>556.16666666666674</v>
      </c>
      <c r="N22" s="32"/>
    </row>
    <row r="23" spans="1:15" x14ac:dyDescent="0.25">
      <c r="A23" s="18" t="s">
        <v>79</v>
      </c>
      <c r="B23" s="27">
        <f>B21</f>
        <v>166</v>
      </c>
      <c r="C23" s="27">
        <f t="shared" ref="C23:M23" si="7">C21</f>
        <v>166</v>
      </c>
      <c r="D23" s="27">
        <f t="shared" si="7"/>
        <v>224.16666666666674</v>
      </c>
      <c r="E23" s="27">
        <f t="shared" si="7"/>
        <v>0</v>
      </c>
      <c r="F23" s="27">
        <f t="shared" si="7"/>
        <v>0</v>
      </c>
      <c r="G23" s="27">
        <f t="shared" si="7"/>
        <v>0</v>
      </c>
      <c r="H23" s="27">
        <f t="shared" si="7"/>
        <v>0</v>
      </c>
      <c r="I23" s="27">
        <f t="shared" si="7"/>
        <v>0</v>
      </c>
      <c r="J23" s="27">
        <f t="shared" si="7"/>
        <v>0</v>
      </c>
      <c r="K23" s="27">
        <f t="shared" si="7"/>
        <v>0</v>
      </c>
      <c r="L23" s="27">
        <f t="shared" si="7"/>
        <v>0</v>
      </c>
      <c r="M23" s="27">
        <f t="shared" si="7"/>
        <v>0</v>
      </c>
      <c r="N23" s="123">
        <f>SUM(B23:M23)</f>
        <v>556.16666666666674</v>
      </c>
    </row>
    <row r="24" spans="1:15" x14ac:dyDescent="0.25">
      <c r="A24" s="42" t="s">
        <v>16</v>
      </c>
      <c r="B24" s="28">
        <f>B19-B23</f>
        <v>1834</v>
      </c>
      <c r="C24" s="28">
        <f t="shared" ref="C24:M24" si="8">C19-C23</f>
        <v>1834</v>
      </c>
      <c r="D24" s="28">
        <f t="shared" si="8"/>
        <v>1692.5</v>
      </c>
      <c r="E24" s="28">
        <f t="shared" si="8"/>
        <v>0</v>
      </c>
      <c r="F24" s="28">
        <f t="shared" si="8"/>
        <v>0</v>
      </c>
      <c r="G24" s="28">
        <f t="shared" si="8"/>
        <v>0</v>
      </c>
      <c r="H24" s="28">
        <f t="shared" si="8"/>
        <v>0</v>
      </c>
      <c r="I24" s="28">
        <f t="shared" si="8"/>
        <v>0</v>
      </c>
      <c r="J24" s="28">
        <f t="shared" si="8"/>
        <v>0</v>
      </c>
      <c r="K24" s="28">
        <f t="shared" si="8"/>
        <v>0</v>
      </c>
      <c r="L24" s="28">
        <f t="shared" si="8"/>
        <v>0</v>
      </c>
      <c r="M24" s="28">
        <f t="shared" si="8"/>
        <v>0</v>
      </c>
      <c r="N24" s="43">
        <f>SUM(B24:M24)</f>
        <v>5360.5</v>
      </c>
    </row>
    <row r="25" spans="1:15" x14ac:dyDescent="0.25">
      <c r="A25" s="17"/>
      <c r="N25" s="17"/>
    </row>
    <row r="26" spans="1:15" x14ac:dyDescent="0.25">
      <c r="A26" s="17" t="s">
        <v>41</v>
      </c>
      <c r="B26" s="56">
        <f t="shared" ref="B26:M26" si="9">SUM(B15:B18)</f>
        <v>2000</v>
      </c>
      <c r="C26" s="56">
        <f t="shared" si="9"/>
        <v>2000</v>
      </c>
      <c r="D26" s="56">
        <f t="shared" si="9"/>
        <v>1916.6666666666667</v>
      </c>
      <c r="E26" s="56">
        <f t="shared" si="9"/>
        <v>0</v>
      </c>
      <c r="F26" s="56">
        <f t="shared" si="9"/>
        <v>0</v>
      </c>
      <c r="G26" s="56">
        <f t="shared" si="9"/>
        <v>0</v>
      </c>
      <c r="H26" s="56">
        <f t="shared" si="9"/>
        <v>0</v>
      </c>
      <c r="I26" s="56">
        <f t="shared" si="9"/>
        <v>0</v>
      </c>
      <c r="J26" s="56">
        <f t="shared" si="9"/>
        <v>0</v>
      </c>
      <c r="K26" s="56">
        <f t="shared" si="9"/>
        <v>0</v>
      </c>
      <c r="L26" s="56">
        <f t="shared" si="9"/>
        <v>0</v>
      </c>
      <c r="M26" s="56">
        <f t="shared" si="9"/>
        <v>0</v>
      </c>
      <c r="N26" s="24">
        <f>SUM(B26:M26)</f>
        <v>5916.666666666667</v>
      </c>
    </row>
    <row r="27" spans="1:15" x14ac:dyDescent="0.25">
      <c r="A27" s="17" t="s">
        <v>42</v>
      </c>
      <c r="B27" s="19">
        <f>B26</f>
        <v>2000</v>
      </c>
      <c r="C27" s="19">
        <f>B27+C26</f>
        <v>4000</v>
      </c>
      <c r="D27" s="19">
        <f t="shared" ref="D27" si="10">C27+D26</f>
        <v>5916.666666666667</v>
      </c>
      <c r="E27" s="19"/>
      <c r="F27" s="19"/>
      <c r="G27" s="19"/>
      <c r="H27" s="19"/>
      <c r="I27" s="19"/>
      <c r="J27" s="19"/>
      <c r="K27" s="19"/>
      <c r="L27" s="19"/>
      <c r="M27" s="19"/>
      <c r="N27" s="24"/>
    </row>
    <row r="28" spans="1:15" x14ac:dyDescent="0.25">
      <c r="A28" s="17" t="s">
        <v>101</v>
      </c>
      <c r="B28" s="19">
        <f>IF(B3="X",SUM(B15:B16)/B4*B6,SUM(B15:B16))</f>
        <v>4500</v>
      </c>
      <c r="C28" s="19">
        <f>IF(C3="X",SUM(C15:C16)/C4*C6,SUM(C15:C16))</f>
        <v>4500</v>
      </c>
      <c r="D28" s="19">
        <f>IF(D3="X",SUM(D15:D16)/D4*D6,SUM(D15:D16))</f>
        <v>3187.5</v>
      </c>
      <c r="E28" s="19">
        <f t="shared" ref="E28:M28" si="11">IF(E3="X",SUM(E15:E18)/E4*E6,SUM(E15:E18))</f>
        <v>0</v>
      </c>
      <c r="F28" s="19">
        <f t="shared" si="11"/>
        <v>0</v>
      </c>
      <c r="G28" s="19">
        <f t="shared" si="11"/>
        <v>0</v>
      </c>
      <c r="H28" s="19">
        <f t="shared" si="11"/>
        <v>0</v>
      </c>
      <c r="I28" s="19">
        <f t="shared" si="11"/>
        <v>0</v>
      </c>
      <c r="J28" s="19">
        <f t="shared" si="11"/>
        <v>0</v>
      </c>
      <c r="K28" s="19">
        <f t="shared" si="11"/>
        <v>0</v>
      </c>
      <c r="L28" s="19">
        <f t="shared" si="11"/>
        <v>0</v>
      </c>
      <c r="M28" s="19">
        <f t="shared" si="11"/>
        <v>0</v>
      </c>
      <c r="N28" s="24">
        <f>SUM(B28:M28)</f>
        <v>12187.5</v>
      </c>
    </row>
    <row r="29" spans="1:15" x14ac:dyDescent="0.25">
      <c r="A29" s="17" t="s">
        <v>102</v>
      </c>
      <c r="B29" s="19">
        <f>B28</f>
        <v>4500</v>
      </c>
      <c r="C29" s="19">
        <f>C28+B29</f>
        <v>9000</v>
      </c>
      <c r="D29" s="19">
        <f>D28+C29</f>
        <v>12187.5</v>
      </c>
      <c r="E29" s="19"/>
      <c r="F29" s="19"/>
      <c r="G29" s="19"/>
      <c r="H29" s="19"/>
      <c r="I29" s="19"/>
      <c r="J29" s="19"/>
      <c r="K29" s="19"/>
      <c r="L29" s="19"/>
      <c r="M29" s="19"/>
      <c r="N29" s="24"/>
    </row>
    <row r="30" spans="1:15" x14ac:dyDescent="0.25">
      <c r="A30" s="17" t="s">
        <v>103</v>
      </c>
      <c r="B30" s="19"/>
      <c r="C30" s="19"/>
      <c r="D30" s="19">
        <f>D17</f>
        <v>500</v>
      </c>
      <c r="E30" s="19"/>
      <c r="F30" s="19"/>
      <c r="G30" s="19"/>
      <c r="H30" s="19"/>
      <c r="I30" s="19"/>
      <c r="J30" s="19"/>
      <c r="K30" s="19"/>
      <c r="L30" s="19"/>
      <c r="M30" s="19"/>
      <c r="N30" s="24">
        <f>SUM(B30:M30)</f>
        <v>500</v>
      </c>
    </row>
    <row r="31" spans="1:15" x14ac:dyDescent="0.25">
      <c r="A31" s="17" t="s">
        <v>104</v>
      </c>
      <c r="B31" s="19"/>
      <c r="C31" s="19"/>
      <c r="D31" s="19">
        <f>D30</f>
        <v>500</v>
      </c>
      <c r="E31" s="19"/>
      <c r="F31" s="19"/>
      <c r="G31" s="19"/>
      <c r="H31" s="19"/>
      <c r="I31" s="19"/>
      <c r="J31" s="19"/>
      <c r="K31" s="19"/>
      <c r="L31" s="19"/>
      <c r="M31" s="19"/>
      <c r="N31" s="24"/>
    </row>
    <row r="32" spans="1:15" x14ac:dyDescent="0.25">
      <c r="A32" s="17" t="s">
        <v>105</v>
      </c>
      <c r="B32" s="24">
        <f>SUM(B29/B12*B13)+B31</f>
        <v>54000</v>
      </c>
      <c r="C32" s="24">
        <f>SUM(C29/C12*C13)+C31</f>
        <v>54000</v>
      </c>
      <c r="D32" s="24">
        <f>SUM(D29/D12*D13)+D31</f>
        <v>59000</v>
      </c>
      <c r="E32" s="24">
        <f t="shared" ref="E32:M32" si="12">SUM(E29/E12*E13)</f>
        <v>0</v>
      </c>
      <c r="F32" s="24">
        <f t="shared" si="12"/>
        <v>0</v>
      </c>
      <c r="G32" s="24">
        <f t="shared" si="12"/>
        <v>0</v>
      </c>
      <c r="H32" s="24">
        <f t="shared" si="12"/>
        <v>0</v>
      </c>
      <c r="I32" s="24">
        <f t="shared" si="12"/>
        <v>0</v>
      </c>
      <c r="J32" s="24">
        <f t="shared" si="12"/>
        <v>0</v>
      </c>
      <c r="K32" s="24">
        <f t="shared" si="12"/>
        <v>0</v>
      </c>
      <c r="L32" s="24">
        <f t="shared" si="12"/>
        <v>0</v>
      </c>
      <c r="M32" s="24">
        <f t="shared" si="12"/>
        <v>0</v>
      </c>
      <c r="N32" s="24"/>
    </row>
    <row r="33" spans="1:14" x14ac:dyDescent="0.25">
      <c r="A33" s="17" t="s">
        <v>106</v>
      </c>
      <c r="B33" s="118">
        <f>SUM(B32/12)</f>
        <v>4500</v>
      </c>
      <c r="C33" s="118">
        <f t="shared" ref="C33:M33" si="13">SUM(C32/12)</f>
        <v>4500</v>
      </c>
      <c r="D33" s="118">
        <f t="shared" si="13"/>
        <v>4916.666666666667</v>
      </c>
      <c r="E33" s="118">
        <f t="shared" si="13"/>
        <v>0</v>
      </c>
      <c r="F33" s="118">
        <f t="shared" si="13"/>
        <v>0</v>
      </c>
      <c r="G33" s="118">
        <f t="shared" si="13"/>
        <v>0</v>
      </c>
      <c r="H33" s="118">
        <f t="shared" si="13"/>
        <v>0</v>
      </c>
      <c r="I33" s="118">
        <f t="shared" si="13"/>
        <v>0</v>
      </c>
      <c r="J33" s="118">
        <f t="shared" si="13"/>
        <v>0</v>
      </c>
      <c r="K33" s="118">
        <f t="shared" si="13"/>
        <v>0</v>
      </c>
      <c r="L33" s="118">
        <f t="shared" si="13"/>
        <v>0</v>
      </c>
      <c r="M33" s="118">
        <f t="shared" si="13"/>
        <v>0</v>
      </c>
      <c r="N33" s="24"/>
    </row>
    <row r="39" spans="1:14" x14ac:dyDescent="0.25">
      <c r="A39" s="17"/>
      <c r="B39" s="17"/>
    </row>
    <row r="40" spans="1:14" x14ac:dyDescent="0.25">
      <c r="A40" s="17"/>
    </row>
    <row r="41" spans="1:14" x14ac:dyDescent="0.25">
      <c r="A41" s="17"/>
    </row>
  </sheetData>
  <mergeCells count="1">
    <mergeCell ref="A1:O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9:D19 B26:D26 C28" formulaRange="1"/>
    <ignoredError sqref="B28" formula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48C7-03DC-4890-B191-ABFF4F58D0DE}">
  <sheetPr>
    <tabColor rgb="FFFF0000"/>
  </sheetPr>
  <dimension ref="A1:AG50"/>
  <sheetViews>
    <sheetView zoomScaleNormal="100" workbookViewId="0">
      <selection sqref="A1:J1"/>
    </sheetView>
  </sheetViews>
  <sheetFormatPr baseColWidth="10" defaultColWidth="11.5546875" defaultRowHeight="14.4" x14ac:dyDescent="0.3"/>
  <cols>
    <col min="1" max="1" width="32.109375" style="13" customWidth="1"/>
    <col min="2" max="20" width="8.6640625" style="13" customWidth="1"/>
    <col min="21" max="21" width="8.6640625" customWidth="1"/>
    <col min="22" max="22" width="8.6640625" style="13" customWidth="1"/>
    <col min="23" max="23" width="8.6640625" customWidth="1"/>
    <col min="24" max="25" width="8.6640625" style="13" customWidth="1"/>
    <col min="26" max="26" width="8.6640625" customWidth="1"/>
    <col min="27" max="27" width="8.6640625" style="13" customWidth="1"/>
    <col min="28" max="28" width="8.6640625" customWidth="1"/>
    <col min="29" max="31" width="8.6640625" style="13" customWidth="1"/>
    <col min="32" max="32" width="8.6640625" customWidth="1"/>
    <col min="33" max="16384" width="11.5546875" style="13"/>
  </cols>
  <sheetData>
    <row r="1" spans="1:32" s="12" customFormat="1" ht="12" x14ac:dyDescent="0.25">
      <c r="A1" s="12" t="s">
        <v>346</v>
      </c>
    </row>
    <row r="2" spans="1:32" s="12" customFormat="1" ht="12" x14ac:dyDescent="0.25">
      <c r="A2" s="13" t="s">
        <v>37</v>
      </c>
      <c r="B2" s="14" t="s">
        <v>347</v>
      </c>
      <c r="Q2" s="73"/>
      <c r="R2" s="73"/>
      <c r="W2" s="73"/>
      <c r="AB2" s="73"/>
    </row>
    <row r="3" spans="1:32" ht="12" x14ac:dyDescent="0.25">
      <c r="A3" s="13" t="s">
        <v>63</v>
      </c>
      <c r="B3" s="15">
        <v>32</v>
      </c>
      <c r="C3" s="15">
        <v>35</v>
      </c>
      <c r="D3" s="15">
        <v>33</v>
      </c>
      <c r="E3" s="15">
        <v>40</v>
      </c>
      <c r="F3" s="127"/>
      <c r="G3" s="13">
        <v>40</v>
      </c>
      <c r="H3" s="13">
        <v>40</v>
      </c>
      <c r="I3" s="13">
        <v>40</v>
      </c>
      <c r="J3" s="13">
        <v>40</v>
      </c>
      <c r="K3" s="127"/>
      <c r="L3" s="13">
        <v>40</v>
      </c>
      <c r="M3" s="13">
        <v>40</v>
      </c>
      <c r="N3" s="13">
        <v>40</v>
      </c>
      <c r="O3" s="13">
        <v>40</v>
      </c>
      <c r="P3" s="127"/>
      <c r="Q3" s="13">
        <v>39</v>
      </c>
      <c r="R3" s="13">
        <v>39</v>
      </c>
      <c r="S3" s="13">
        <v>39</v>
      </c>
      <c r="T3" s="13">
        <v>39</v>
      </c>
      <c r="U3" s="127"/>
      <c r="V3" s="13">
        <v>39</v>
      </c>
      <c r="W3" s="13">
        <v>40</v>
      </c>
      <c r="X3" s="13">
        <v>40</v>
      </c>
      <c r="Y3" s="13">
        <v>40</v>
      </c>
      <c r="Z3" s="127"/>
      <c r="AA3" s="13">
        <v>40</v>
      </c>
      <c r="AB3" s="13">
        <v>40</v>
      </c>
      <c r="AC3" s="13">
        <v>40</v>
      </c>
      <c r="AD3" s="13">
        <v>40</v>
      </c>
      <c r="AE3" s="13">
        <v>40</v>
      </c>
      <c r="AF3" s="127"/>
    </row>
    <row r="4" spans="1:32" ht="12" x14ac:dyDescent="0.25">
      <c r="A4" s="13" t="s">
        <v>124</v>
      </c>
      <c r="B4" s="15">
        <v>32</v>
      </c>
      <c r="C4" s="15">
        <v>38</v>
      </c>
      <c r="D4" s="15">
        <v>45</v>
      </c>
      <c r="E4" s="15">
        <v>37</v>
      </c>
      <c r="F4" s="20">
        <f>SUM(B4:E4)</f>
        <v>152</v>
      </c>
      <c r="G4" s="13">
        <v>41</v>
      </c>
      <c r="H4" s="13">
        <v>39</v>
      </c>
      <c r="I4" s="13">
        <v>10</v>
      </c>
      <c r="J4" s="13">
        <v>0</v>
      </c>
      <c r="K4" s="20">
        <f>SUM(G4:J4)</f>
        <v>90</v>
      </c>
      <c r="L4" s="13">
        <v>0</v>
      </c>
      <c r="M4" s="13">
        <v>0</v>
      </c>
      <c r="N4" s="13">
        <v>20</v>
      </c>
      <c r="O4" s="13">
        <v>21</v>
      </c>
      <c r="P4" s="20">
        <f>SUM(L4:O4)</f>
        <v>41</v>
      </c>
      <c r="Q4" s="13">
        <v>80</v>
      </c>
      <c r="R4" s="13">
        <v>35</v>
      </c>
      <c r="S4" s="13">
        <v>41</v>
      </c>
      <c r="T4" s="13">
        <v>0</v>
      </c>
      <c r="U4" s="20">
        <f>SUM(Q4:T4)</f>
        <v>156</v>
      </c>
      <c r="V4" s="13">
        <v>130</v>
      </c>
      <c r="W4" s="13">
        <v>39</v>
      </c>
      <c r="X4" s="13">
        <v>37.5</v>
      </c>
      <c r="Y4" s="13">
        <v>25</v>
      </c>
      <c r="Z4" s="20">
        <f>SUM(V4:Y4)</f>
        <v>231.5</v>
      </c>
      <c r="AA4" s="13">
        <v>0</v>
      </c>
      <c r="AB4" s="13">
        <v>30</v>
      </c>
      <c r="AC4" s="13">
        <v>40</v>
      </c>
      <c r="AD4" s="13">
        <v>0</v>
      </c>
      <c r="AE4" s="13">
        <v>40</v>
      </c>
      <c r="AF4" s="20">
        <f>SUM(AA4:AE4)</f>
        <v>110</v>
      </c>
    </row>
    <row r="5" spans="1:32" ht="12" x14ac:dyDescent="0.25">
      <c r="A5" s="13" t="s">
        <v>309</v>
      </c>
      <c r="B5" s="15">
        <f>B4</f>
        <v>32</v>
      </c>
      <c r="C5" s="15">
        <f>B5+C4</f>
        <v>70</v>
      </c>
      <c r="D5" s="15">
        <f t="shared" ref="D5:E5" si="0">C5+D4</f>
        <v>115</v>
      </c>
      <c r="E5" s="15">
        <f t="shared" si="0"/>
        <v>152</v>
      </c>
      <c r="F5" s="20"/>
      <c r="G5" s="15">
        <f>G4+E5</f>
        <v>193</v>
      </c>
      <c r="H5" s="15">
        <f>G5+H4</f>
        <v>232</v>
      </c>
      <c r="I5" s="15">
        <f t="shared" ref="I5:J5" si="1">H5+I4</f>
        <v>242</v>
      </c>
      <c r="J5" s="15">
        <f t="shared" si="1"/>
        <v>242</v>
      </c>
      <c r="K5" s="20"/>
      <c r="L5" s="15">
        <f>L4+J5</f>
        <v>242</v>
      </c>
      <c r="M5" s="15">
        <f>L5+M4</f>
        <v>242</v>
      </c>
      <c r="N5" s="15">
        <f t="shared" ref="N5:O5" si="2">M5+N4</f>
        <v>262</v>
      </c>
      <c r="O5" s="15">
        <f t="shared" si="2"/>
        <v>283</v>
      </c>
      <c r="P5" s="20"/>
      <c r="Q5" s="13">
        <f>Q4+O5</f>
        <v>363</v>
      </c>
      <c r="R5" s="13">
        <f>Q5+R4</f>
        <v>398</v>
      </c>
      <c r="S5" s="13">
        <f t="shared" ref="S5:T5" si="3">R5+S4</f>
        <v>439</v>
      </c>
      <c r="T5" s="13">
        <f t="shared" si="3"/>
        <v>439</v>
      </c>
      <c r="U5" s="20"/>
      <c r="V5" s="13">
        <f>V4+T5</f>
        <v>569</v>
      </c>
      <c r="W5" s="13">
        <f>V5+W4</f>
        <v>608</v>
      </c>
      <c r="X5" s="13">
        <f>W5+X4</f>
        <v>645.5</v>
      </c>
      <c r="Y5" s="13">
        <f>X5+Y4</f>
        <v>670.5</v>
      </c>
      <c r="Z5" s="20"/>
      <c r="AA5" s="13">
        <f>AA4+Y5</f>
        <v>670.5</v>
      </c>
      <c r="AB5" s="13">
        <f>AA5+AB4</f>
        <v>700.5</v>
      </c>
      <c r="AC5" s="13">
        <f t="shared" ref="AC5:AE5" si="4">AB5+AC4</f>
        <v>740.5</v>
      </c>
      <c r="AD5" s="13">
        <f t="shared" si="4"/>
        <v>740.5</v>
      </c>
      <c r="AE5" s="13">
        <f t="shared" si="4"/>
        <v>780.5</v>
      </c>
      <c r="AF5" s="20"/>
    </row>
    <row r="6" spans="1:32" ht="12" x14ac:dyDescent="0.25">
      <c r="A6" s="13" t="s">
        <v>391</v>
      </c>
      <c r="B6" s="38">
        <f>IF(B5&lt;0.1,A6,(B30/B5))</f>
        <v>33.25</v>
      </c>
      <c r="C6" s="38">
        <f>IF(C5&lt;0.1,B6,(C30/C5))</f>
        <v>34.914285714285711</v>
      </c>
      <c r="D6" s="38">
        <f>IF(D5&lt;0.1,C6,(D30/D5))</f>
        <v>34.6</v>
      </c>
      <c r="E6" s="38">
        <f>IF(E5&lt;0.1,D6,(E30/E5))</f>
        <v>36.243421052631582</v>
      </c>
      <c r="F6" s="20">
        <f>E6</f>
        <v>36.243421052631582</v>
      </c>
      <c r="G6" s="38">
        <f>IF(G5&lt;0.1,F6,(G30/G5))</f>
        <v>37.300518134715027</v>
      </c>
      <c r="H6" s="38">
        <f>IF(H5&lt;0.1,G6,(H30/H5))</f>
        <v>37.969827586206897</v>
      </c>
      <c r="I6" s="38">
        <f>IF(I5&lt;0.1,H6,(I30/I5))</f>
        <v>38.095041322314053</v>
      </c>
      <c r="J6" s="38">
        <f>IF(J5&lt;0.1,I6,(J30/J5))</f>
        <v>38.095041322314053</v>
      </c>
      <c r="K6" s="20">
        <f t="shared" ref="K6:P6" si="5">J6</f>
        <v>38.095041322314053</v>
      </c>
      <c r="L6" s="38">
        <f>IF(L5&lt;0.1,K6,(L30/L5))</f>
        <v>38.095041322314053</v>
      </c>
      <c r="M6" s="38">
        <f>IF(M5&lt;0.1,L6,(M30/M5))</f>
        <v>38.095041322314053</v>
      </c>
      <c r="N6" s="38">
        <f>IF(N5&lt;0.1,M6,(N30/N5))</f>
        <v>38.240458015267173</v>
      </c>
      <c r="O6" s="38">
        <f>IF(O5&lt;0.1,N6,(O30/O5))</f>
        <v>38.371024734982335</v>
      </c>
      <c r="P6" s="20">
        <f t="shared" si="5"/>
        <v>38.371024734982335</v>
      </c>
      <c r="Q6" s="38">
        <f>IF(Q5&lt;0.1,P6,(Q30/Q5))</f>
        <v>39.136363636363633</v>
      </c>
      <c r="R6" s="38">
        <f>IF(R5&lt;0.1,Q6,(R30/R5))</f>
        <v>39.695979899497488</v>
      </c>
      <c r="S6" s="38">
        <f>IF(S5&lt;0.1,R6,(S30/S5))</f>
        <v>39.693621867881546</v>
      </c>
      <c r="T6" s="38">
        <f>IF(T5&lt;0.1,S6,(T30/T5))</f>
        <v>39.693621867881546</v>
      </c>
      <c r="U6" s="20">
        <f>T6</f>
        <v>39.693621867881546</v>
      </c>
      <c r="V6" s="38">
        <f>IF(V5&lt;0.1,U6,(V30/V5))</f>
        <v>39.710896309314585</v>
      </c>
      <c r="W6" s="38">
        <f>IF(W5&lt;0.1,V6,(W30/W5))</f>
        <v>39.811677631578945</v>
      </c>
      <c r="X6" s="38">
        <f>IF(X5&lt;0.1,W6,(X30/X5))</f>
        <v>39.900077459333851</v>
      </c>
      <c r="Y6" s="38">
        <f>IF(Y5&lt;0.1,X6,(Y30/Y5))</f>
        <v>39.978374347501862</v>
      </c>
      <c r="Z6" s="20">
        <f>Y6</f>
        <v>39.978374347501862</v>
      </c>
      <c r="AA6" s="38">
        <f>IF(AA5&lt;0.1,Z6,(AA30/AA5))</f>
        <v>39.978374347501862</v>
      </c>
      <c r="AB6" s="38">
        <f>IF(AB5&lt;0.1,AA6,(AB30/AB5))</f>
        <v>39.979300499643109</v>
      </c>
      <c r="AC6" s="38">
        <f>IF(AC5&lt;0.1,AB6,(AC30/AC5))</f>
        <v>39.980418636056719</v>
      </c>
      <c r="AD6" s="38">
        <f>IF(AD5&lt;0.1,AC6,(AD30/AD5))</f>
        <v>39.980418636056719</v>
      </c>
      <c r="AE6" s="38">
        <f>IF(AE5&lt;0.1,AD6,(AE30/AE5))</f>
        <v>39.981422165278666</v>
      </c>
      <c r="AF6" s="20">
        <f>AE6</f>
        <v>39.981422165278666</v>
      </c>
    </row>
    <row r="7" spans="1:32" ht="12" x14ac:dyDescent="0.25">
      <c r="A7" s="13" t="s">
        <v>310</v>
      </c>
      <c r="B7" s="72">
        <v>2160</v>
      </c>
      <c r="C7" s="72">
        <v>2160</v>
      </c>
      <c r="D7" s="72">
        <v>2160</v>
      </c>
      <c r="E7" s="72">
        <v>2160</v>
      </c>
      <c r="F7" s="167">
        <v>2160</v>
      </c>
      <c r="G7" s="72">
        <v>2160</v>
      </c>
      <c r="H7" s="72">
        <v>2160</v>
      </c>
      <c r="I7" s="72">
        <v>2160</v>
      </c>
      <c r="J7" s="72">
        <v>2160</v>
      </c>
      <c r="K7" s="167">
        <v>2160</v>
      </c>
      <c r="L7" s="72">
        <v>2160</v>
      </c>
      <c r="M7" s="72">
        <v>2160</v>
      </c>
      <c r="N7" s="72">
        <v>2160</v>
      </c>
      <c r="O7" s="72">
        <v>2160</v>
      </c>
      <c r="P7" s="167">
        <v>2160</v>
      </c>
      <c r="Q7" s="72">
        <v>2160</v>
      </c>
      <c r="R7" s="72">
        <v>2160</v>
      </c>
      <c r="S7" s="72">
        <v>2160</v>
      </c>
      <c r="T7" s="72">
        <v>2160</v>
      </c>
      <c r="U7" s="167">
        <v>2160</v>
      </c>
      <c r="V7" s="72">
        <v>2160</v>
      </c>
      <c r="W7" s="72">
        <v>2160</v>
      </c>
      <c r="X7" s="72">
        <v>2160</v>
      </c>
      <c r="Y7" s="72">
        <v>2160</v>
      </c>
      <c r="Z7" s="167">
        <v>2160</v>
      </c>
      <c r="AA7" s="72">
        <v>2160</v>
      </c>
      <c r="AB7" s="72">
        <v>2160</v>
      </c>
      <c r="AC7" s="72">
        <v>2160</v>
      </c>
      <c r="AD7" s="72">
        <v>2160</v>
      </c>
      <c r="AE7" s="72">
        <v>2160</v>
      </c>
      <c r="AF7" s="167">
        <v>2160</v>
      </c>
    </row>
    <row r="8" spans="1:32" ht="12" x14ac:dyDescent="0.25">
      <c r="A8" s="13" t="s">
        <v>24</v>
      </c>
      <c r="B8" s="34" t="s">
        <v>31</v>
      </c>
      <c r="C8" s="34" t="s">
        <v>31</v>
      </c>
      <c r="D8" s="34" t="s">
        <v>31</v>
      </c>
      <c r="E8" s="34" t="s">
        <v>31</v>
      </c>
      <c r="F8" s="128" t="s">
        <v>31</v>
      </c>
      <c r="G8" s="15" t="s">
        <v>31</v>
      </c>
      <c r="H8" s="15" t="s">
        <v>31</v>
      </c>
      <c r="I8" s="15" t="s">
        <v>31</v>
      </c>
      <c r="J8" s="15" t="s">
        <v>31</v>
      </c>
      <c r="K8" s="128" t="s">
        <v>31</v>
      </c>
      <c r="L8" s="15" t="s">
        <v>31</v>
      </c>
      <c r="M8" s="15" t="s">
        <v>31</v>
      </c>
      <c r="N8" s="15" t="s">
        <v>31</v>
      </c>
      <c r="O8" s="15" t="s">
        <v>31</v>
      </c>
      <c r="P8" s="128" t="s">
        <v>31</v>
      </c>
      <c r="Q8" s="15" t="s">
        <v>31</v>
      </c>
      <c r="R8" s="15" t="s">
        <v>31</v>
      </c>
      <c r="S8" s="15" t="s">
        <v>31</v>
      </c>
      <c r="T8" s="15" t="s">
        <v>31</v>
      </c>
      <c r="U8" s="128" t="s">
        <v>31</v>
      </c>
      <c r="V8" s="15" t="s">
        <v>31</v>
      </c>
      <c r="W8" s="15" t="s">
        <v>31</v>
      </c>
      <c r="X8" s="15" t="s">
        <v>31</v>
      </c>
      <c r="Y8" s="15" t="s">
        <v>31</v>
      </c>
      <c r="Z8" s="128" t="s">
        <v>31</v>
      </c>
      <c r="AA8" s="15" t="s">
        <v>31</v>
      </c>
      <c r="AB8" s="15" t="s">
        <v>31</v>
      </c>
      <c r="AC8" s="15" t="s">
        <v>31</v>
      </c>
      <c r="AD8" s="15" t="s">
        <v>31</v>
      </c>
      <c r="AE8" s="15" t="s">
        <v>31</v>
      </c>
      <c r="AF8" s="128" t="s">
        <v>31</v>
      </c>
    </row>
    <row r="9" spans="1:32" s="12" customFormat="1" ht="12" x14ac:dyDescent="0.25">
      <c r="A9" s="16" t="s">
        <v>21</v>
      </c>
      <c r="B9" s="35" t="s">
        <v>126</v>
      </c>
      <c r="C9" s="35" t="s">
        <v>127</v>
      </c>
      <c r="D9" s="35" t="s">
        <v>128</v>
      </c>
      <c r="E9" s="35" t="s">
        <v>129</v>
      </c>
      <c r="F9" s="168" t="s">
        <v>130</v>
      </c>
      <c r="G9" s="169" t="s">
        <v>311</v>
      </c>
      <c r="H9" s="169" t="s">
        <v>312</v>
      </c>
      <c r="I9" s="169" t="s">
        <v>313</v>
      </c>
      <c r="J9" s="169" t="s">
        <v>314</v>
      </c>
      <c r="K9" s="168" t="s">
        <v>315</v>
      </c>
      <c r="L9" s="169" t="s">
        <v>316</v>
      </c>
      <c r="M9" s="169" t="s">
        <v>317</v>
      </c>
      <c r="N9" s="169" t="s">
        <v>318</v>
      </c>
      <c r="O9" s="169" t="s">
        <v>319</v>
      </c>
      <c r="P9" s="168" t="s">
        <v>320</v>
      </c>
      <c r="Q9" s="169" t="s">
        <v>321</v>
      </c>
      <c r="R9" s="169" t="s">
        <v>322</v>
      </c>
      <c r="S9" s="169" t="s">
        <v>323</v>
      </c>
      <c r="T9" s="169" t="s">
        <v>324</v>
      </c>
      <c r="U9" s="168" t="s">
        <v>100</v>
      </c>
      <c r="V9" s="169" t="s">
        <v>325</v>
      </c>
      <c r="W9" s="169" t="s">
        <v>326</v>
      </c>
      <c r="X9" s="169" t="s">
        <v>327</v>
      </c>
      <c r="Y9" s="169" t="s">
        <v>328</v>
      </c>
      <c r="Z9" s="168" t="s">
        <v>96</v>
      </c>
      <c r="AA9" s="169" t="s">
        <v>329</v>
      </c>
      <c r="AB9" s="169" t="s">
        <v>330</v>
      </c>
      <c r="AC9" s="169" t="s">
        <v>331</v>
      </c>
      <c r="AD9" s="169" t="s">
        <v>332</v>
      </c>
      <c r="AE9" s="169" t="s">
        <v>344</v>
      </c>
      <c r="AF9" s="168" t="s">
        <v>131</v>
      </c>
    </row>
    <row r="10" spans="1:32" ht="12" x14ac:dyDescent="0.25">
      <c r="A10" s="13" t="s">
        <v>76</v>
      </c>
      <c r="B10" s="57" t="s">
        <v>17</v>
      </c>
      <c r="C10" s="57" t="s">
        <v>17</v>
      </c>
      <c r="D10" s="57" t="s">
        <v>17</v>
      </c>
      <c r="E10" s="57" t="s">
        <v>17</v>
      </c>
      <c r="F10" s="57" t="s">
        <v>17</v>
      </c>
      <c r="G10" s="57" t="s">
        <v>333</v>
      </c>
      <c r="H10" s="57" t="s">
        <v>333</v>
      </c>
      <c r="I10" s="57" t="s">
        <v>333</v>
      </c>
      <c r="J10" s="57" t="s">
        <v>333</v>
      </c>
      <c r="K10" s="57" t="s">
        <v>17</v>
      </c>
      <c r="L10" s="57" t="s">
        <v>333</v>
      </c>
      <c r="M10" s="57" t="s">
        <v>333</v>
      </c>
      <c r="N10" s="57" t="s">
        <v>333</v>
      </c>
      <c r="O10" s="57" t="s">
        <v>333</v>
      </c>
      <c r="P10" s="57" t="s">
        <v>17</v>
      </c>
      <c r="Q10" s="57" t="s">
        <v>17</v>
      </c>
      <c r="R10" s="57" t="s">
        <v>17</v>
      </c>
      <c r="S10" s="57" t="s">
        <v>17</v>
      </c>
      <c r="T10" s="57" t="s">
        <v>17</v>
      </c>
      <c r="U10" s="57" t="s">
        <v>17</v>
      </c>
      <c r="V10" s="57" t="s">
        <v>17</v>
      </c>
      <c r="W10" s="57" t="s">
        <v>17</v>
      </c>
      <c r="X10" s="57" t="s">
        <v>17</v>
      </c>
      <c r="Y10" s="57" t="s">
        <v>17</v>
      </c>
      <c r="Z10" s="57" t="s">
        <v>17</v>
      </c>
      <c r="AA10" s="57" t="s">
        <v>17</v>
      </c>
      <c r="AB10" s="57" t="s">
        <v>17</v>
      </c>
      <c r="AC10" s="57" t="s">
        <v>17</v>
      </c>
      <c r="AD10" s="57" t="s">
        <v>17</v>
      </c>
      <c r="AE10" s="57" t="s">
        <v>17</v>
      </c>
      <c r="AF10" s="57" t="s">
        <v>17</v>
      </c>
    </row>
    <row r="11" spans="1:32" ht="12" x14ac:dyDescent="0.25">
      <c r="A11" s="171" t="s">
        <v>18</v>
      </c>
      <c r="B11" s="39" t="s">
        <v>93</v>
      </c>
      <c r="C11" s="39" t="s">
        <v>93</v>
      </c>
      <c r="D11" s="39" t="s">
        <v>93</v>
      </c>
      <c r="E11" s="39" t="s">
        <v>93</v>
      </c>
      <c r="F11" s="170" t="s">
        <v>93</v>
      </c>
      <c r="G11" s="64" t="s">
        <v>93</v>
      </c>
      <c r="H11" s="64" t="s">
        <v>93</v>
      </c>
      <c r="I11" s="64" t="s">
        <v>93</v>
      </c>
      <c r="J11" s="64" t="s">
        <v>93</v>
      </c>
      <c r="K11" s="170" t="s">
        <v>93</v>
      </c>
      <c r="L11" s="64" t="s">
        <v>93</v>
      </c>
      <c r="M11" s="64" t="s">
        <v>93</v>
      </c>
      <c r="N11" s="64" t="s">
        <v>93</v>
      </c>
      <c r="O11" s="64" t="s">
        <v>93</v>
      </c>
      <c r="P11" s="170" t="s">
        <v>93</v>
      </c>
      <c r="Q11" s="64" t="s">
        <v>93</v>
      </c>
      <c r="R11" s="64" t="s">
        <v>93</v>
      </c>
      <c r="S11" s="64" t="s">
        <v>93</v>
      </c>
      <c r="T11" s="64" t="s">
        <v>93</v>
      </c>
      <c r="U11" s="170" t="s">
        <v>93</v>
      </c>
      <c r="V11" s="64" t="s">
        <v>93</v>
      </c>
      <c r="W11" s="64" t="s">
        <v>93</v>
      </c>
      <c r="X11" s="64" t="s">
        <v>93</v>
      </c>
      <c r="Y11" s="64" t="s">
        <v>93</v>
      </c>
      <c r="Z11" s="170" t="s">
        <v>93</v>
      </c>
      <c r="AA11" s="64" t="s">
        <v>93</v>
      </c>
      <c r="AB11" s="64" t="s">
        <v>93</v>
      </c>
      <c r="AC11" s="64" t="s">
        <v>93</v>
      </c>
      <c r="AD11" s="64" t="s">
        <v>93</v>
      </c>
      <c r="AE11" s="64" t="s">
        <v>93</v>
      </c>
      <c r="AF11" s="170" t="s">
        <v>93</v>
      </c>
    </row>
    <row r="12" spans="1:32" ht="12" x14ac:dyDescent="0.25">
      <c r="A12" s="13" t="s">
        <v>125</v>
      </c>
      <c r="B12" s="19">
        <f>ROUND((SUM(B3*B4))*20,0)/20</f>
        <v>1024</v>
      </c>
      <c r="C12" s="19">
        <f>ROUND((SUM(C3*C4))*20,0)/20</f>
        <v>1330</v>
      </c>
      <c r="D12" s="19">
        <f>ROUND((SUM(D3*D4))*20,0)/20</f>
        <v>1485</v>
      </c>
      <c r="E12" s="19">
        <f>ROUND((SUM(E3*E4))*20,0)/20</f>
        <v>1480</v>
      </c>
      <c r="F12" s="20">
        <f>SUM(B12:E12)</f>
        <v>5319</v>
      </c>
      <c r="G12" s="172">
        <f>ROUND((SUM(G3*G4))*20,0)/20</f>
        <v>1640</v>
      </c>
      <c r="H12" s="172">
        <f>ROUND((SUM(H3*H4))*20,0)/20</f>
        <v>1560</v>
      </c>
      <c r="I12" s="172">
        <f>ROUND((SUM(I3*I4))*20,0)/20</f>
        <v>400</v>
      </c>
      <c r="J12" s="172">
        <f>ROUND((SUM(J3*J4))*20,0)/20</f>
        <v>0</v>
      </c>
      <c r="K12" s="20">
        <f>SUM(G12:J12)</f>
        <v>3600</v>
      </c>
      <c r="L12" s="172">
        <f>ROUND((SUM(L3*L4))*20,0)/20</f>
        <v>0</v>
      </c>
      <c r="M12" s="172">
        <f>ROUND((SUM(M3*M4))*20,0)/20</f>
        <v>0</v>
      </c>
      <c r="N12" s="172">
        <f>ROUND((SUM(N3*N4))*20,0)/20</f>
        <v>800</v>
      </c>
      <c r="O12" s="172">
        <f>ROUND((SUM(O3*O4))*20,0)/20</f>
        <v>840</v>
      </c>
      <c r="P12" s="20">
        <f>SUM(L12:O12)</f>
        <v>1640</v>
      </c>
      <c r="Q12" s="172">
        <f>ROUND((SUM(Q3*Q4))*20,0)/20</f>
        <v>3120</v>
      </c>
      <c r="R12" s="172">
        <f>ROUND((SUM(R3*R4))*20,0)/20</f>
        <v>1365</v>
      </c>
      <c r="S12" s="172">
        <f>ROUND((SUM(S3*S4))*20,0)/20</f>
        <v>1599</v>
      </c>
      <c r="T12" s="172">
        <f>ROUND((SUM(T3*T4))*20,0)/20</f>
        <v>0</v>
      </c>
      <c r="U12" s="20">
        <f t="shared" ref="U12:U18" si="6">SUM(Q12:T12)</f>
        <v>6084</v>
      </c>
      <c r="V12" s="172">
        <f>ROUND((SUM(V3*V4))*20,0)/20</f>
        <v>5070</v>
      </c>
      <c r="W12" s="172">
        <f>ROUND((SUM(W3*W4))*20,0)/20</f>
        <v>1560</v>
      </c>
      <c r="X12" s="172">
        <f>ROUND((SUM(X3*X4))*20,0)/20</f>
        <v>1500</v>
      </c>
      <c r="Y12" s="172">
        <f>ROUND((SUM(Y3*Y4))*20,0)/20</f>
        <v>1000</v>
      </c>
      <c r="Z12" s="20">
        <f>SUM(V12:Y12)</f>
        <v>9130</v>
      </c>
      <c r="AA12" s="172">
        <f>ROUND((SUM(AA3*AA4))*20,0)/20</f>
        <v>0</v>
      </c>
      <c r="AB12" s="172">
        <f>ROUND((SUM(AB3*AB4))*20,0)/20</f>
        <v>1200</v>
      </c>
      <c r="AC12" s="172">
        <f>ROUND((SUM(AC3*AC4))*20,0)/20</f>
        <v>1600</v>
      </c>
      <c r="AD12" s="172">
        <f>ROUND((SUM(AD3*AD4))*20,0)/20</f>
        <v>0</v>
      </c>
      <c r="AE12" s="172">
        <f>ROUND((SUM(AE3*AE4))*20,0)/20</f>
        <v>1600</v>
      </c>
      <c r="AF12" s="20">
        <f>SUM(AA12:AE12)</f>
        <v>4400</v>
      </c>
    </row>
    <row r="13" spans="1:32" ht="12" x14ac:dyDescent="0.25">
      <c r="A13" s="13" t="s">
        <v>13</v>
      </c>
      <c r="B13" s="19"/>
      <c r="C13" s="19"/>
      <c r="D13" s="19"/>
      <c r="E13" s="19"/>
      <c r="F13" s="20"/>
      <c r="G13" s="19"/>
      <c r="H13" s="19"/>
      <c r="I13" s="19"/>
      <c r="J13" s="19"/>
      <c r="K13" s="20">
        <f t="shared" ref="K13:K18" si="7">SUM(G13:J13)</f>
        <v>0</v>
      </c>
      <c r="L13" s="19"/>
      <c r="M13" s="19"/>
      <c r="N13" s="19"/>
      <c r="O13" s="19"/>
      <c r="P13" s="20">
        <f t="shared" ref="P13:P18" si="8">SUM(L13:O13)</f>
        <v>0</v>
      </c>
      <c r="Q13" s="19"/>
      <c r="R13" s="19"/>
      <c r="S13" s="19"/>
      <c r="T13" s="19"/>
      <c r="U13" s="20">
        <f t="shared" si="6"/>
        <v>0</v>
      </c>
      <c r="V13" s="19"/>
      <c r="W13" s="19"/>
      <c r="X13" s="19"/>
      <c r="Y13" s="19"/>
      <c r="Z13" s="20">
        <f>SUM(V13:Y13)</f>
        <v>0</v>
      </c>
      <c r="AA13" s="19"/>
      <c r="AB13" s="19"/>
      <c r="AC13" s="19"/>
      <c r="AD13" s="19"/>
      <c r="AE13" s="19"/>
      <c r="AF13" s="20">
        <f>SUM(AA13:AE13)</f>
        <v>0</v>
      </c>
    </row>
    <row r="14" spans="1:32" ht="12" x14ac:dyDescent="0.25">
      <c r="A14" s="13" t="s">
        <v>334</v>
      </c>
      <c r="B14" s="19">
        <v>40</v>
      </c>
      <c r="C14" s="19">
        <v>50</v>
      </c>
      <c r="D14" s="19">
        <v>50</v>
      </c>
      <c r="E14" s="19">
        <v>50</v>
      </c>
      <c r="F14" s="20">
        <f>SUM(B14:E14)</f>
        <v>190</v>
      </c>
      <c r="G14" s="19">
        <v>50</v>
      </c>
      <c r="H14" s="19">
        <v>50</v>
      </c>
      <c r="I14" s="19">
        <v>10</v>
      </c>
      <c r="J14" s="19">
        <v>0</v>
      </c>
      <c r="K14" s="20">
        <f t="shared" si="7"/>
        <v>110</v>
      </c>
      <c r="L14" s="19">
        <v>0</v>
      </c>
      <c r="M14" s="19">
        <v>0</v>
      </c>
      <c r="N14" s="19">
        <v>0</v>
      </c>
      <c r="O14" s="19">
        <v>0</v>
      </c>
      <c r="P14" s="20">
        <f t="shared" si="8"/>
        <v>0</v>
      </c>
      <c r="Q14" s="19">
        <v>200</v>
      </c>
      <c r="R14" s="19">
        <v>200</v>
      </c>
      <c r="S14" s="19"/>
      <c r="T14" s="19"/>
      <c r="U14" s="20">
        <f t="shared" si="6"/>
        <v>400</v>
      </c>
      <c r="V14" s="19"/>
      <c r="W14" s="19">
        <v>50</v>
      </c>
      <c r="X14" s="19">
        <v>50</v>
      </c>
      <c r="Y14" s="19">
        <v>50</v>
      </c>
      <c r="Z14" s="20">
        <f t="shared" ref="Z14:Z18" si="9">SUM(V14:Y14)</f>
        <v>150</v>
      </c>
      <c r="AA14" s="19"/>
      <c r="AB14" s="19"/>
      <c r="AC14" s="19"/>
      <c r="AD14" s="19"/>
      <c r="AE14" s="19"/>
      <c r="AF14" s="20">
        <f t="shared" ref="AF14:AF18" si="10">SUM(AA14:AE14)</f>
        <v>0</v>
      </c>
    </row>
    <row r="15" spans="1:32" ht="12" x14ac:dyDescent="0.25">
      <c r="A15" s="13" t="s">
        <v>335</v>
      </c>
      <c r="B15" s="19"/>
      <c r="C15" s="19"/>
      <c r="D15" s="19"/>
      <c r="E15" s="19"/>
      <c r="F15" s="20">
        <f t="shared" ref="F15:F18" si="11">SUM(B15:E15)</f>
        <v>0</v>
      </c>
      <c r="G15" s="19"/>
      <c r="H15" s="19"/>
      <c r="I15" s="19"/>
      <c r="J15" s="19"/>
      <c r="K15" s="20">
        <f t="shared" si="7"/>
        <v>0</v>
      </c>
      <c r="L15" s="19"/>
      <c r="M15" s="19"/>
      <c r="N15" s="19"/>
      <c r="O15" s="19"/>
      <c r="P15" s="20">
        <f t="shared" si="8"/>
        <v>0</v>
      </c>
      <c r="Q15" s="19">
        <v>27.5</v>
      </c>
      <c r="R15" s="19">
        <v>27.5</v>
      </c>
      <c r="S15" s="19">
        <v>27.5</v>
      </c>
      <c r="T15" s="19"/>
      <c r="U15" s="20">
        <f t="shared" si="6"/>
        <v>82.5</v>
      </c>
      <c r="V15" s="19">
        <v>100</v>
      </c>
      <c r="W15" s="19"/>
      <c r="X15" s="19"/>
      <c r="Y15" s="19"/>
      <c r="Z15" s="20">
        <f t="shared" si="9"/>
        <v>100</v>
      </c>
      <c r="AA15" s="19"/>
      <c r="AB15" s="19"/>
      <c r="AC15" s="19"/>
      <c r="AD15" s="19"/>
      <c r="AE15" s="19"/>
      <c r="AF15" s="20">
        <f t="shared" si="10"/>
        <v>0</v>
      </c>
    </row>
    <row r="16" spans="1:32" ht="12" x14ac:dyDescent="0.25">
      <c r="A16" s="13" t="s">
        <v>336</v>
      </c>
      <c r="B16" s="19"/>
      <c r="C16" s="19"/>
      <c r="D16" s="19"/>
      <c r="E16" s="19">
        <v>100</v>
      </c>
      <c r="F16" s="20">
        <f t="shared" si="11"/>
        <v>100</v>
      </c>
      <c r="G16" s="19"/>
      <c r="H16" s="19"/>
      <c r="I16" s="19"/>
      <c r="J16" s="19"/>
      <c r="K16" s="20">
        <f t="shared" si="7"/>
        <v>0</v>
      </c>
      <c r="L16" s="19"/>
      <c r="M16" s="19"/>
      <c r="N16" s="19"/>
      <c r="O16" s="19"/>
      <c r="P16" s="20">
        <f t="shared" si="8"/>
        <v>0</v>
      </c>
      <c r="Q16" s="19"/>
      <c r="R16" s="19"/>
      <c r="S16" s="19"/>
      <c r="T16" s="19"/>
      <c r="U16" s="20">
        <f t="shared" si="6"/>
        <v>0</v>
      </c>
      <c r="V16" s="19"/>
      <c r="W16" s="19"/>
      <c r="X16" s="19"/>
      <c r="Y16" s="19"/>
      <c r="Z16" s="20">
        <f t="shared" si="9"/>
        <v>0</v>
      </c>
      <c r="AA16" s="19"/>
      <c r="AB16" s="19"/>
      <c r="AC16" s="19"/>
      <c r="AD16" s="19"/>
      <c r="AE16" s="19"/>
      <c r="AF16" s="20">
        <f t="shared" si="10"/>
        <v>0</v>
      </c>
    </row>
    <row r="17" spans="1:33" ht="12" x14ac:dyDescent="0.25">
      <c r="A17" s="13" t="s">
        <v>342</v>
      </c>
      <c r="B17" s="19"/>
      <c r="C17" s="19"/>
      <c r="D17" s="19"/>
      <c r="E17" s="19"/>
      <c r="F17" s="20">
        <f t="shared" si="11"/>
        <v>0</v>
      </c>
      <c r="G17" s="19"/>
      <c r="H17" s="19"/>
      <c r="I17" s="19"/>
      <c r="J17" s="19"/>
      <c r="K17" s="20">
        <f t="shared" si="7"/>
        <v>0</v>
      </c>
      <c r="L17" s="19">
        <v>1092</v>
      </c>
      <c r="M17" s="19">
        <v>1092</v>
      </c>
      <c r="N17" s="19">
        <v>550</v>
      </c>
      <c r="O17" s="19">
        <v>550</v>
      </c>
      <c r="P17" s="20">
        <f t="shared" si="8"/>
        <v>3284</v>
      </c>
      <c r="Q17" s="19"/>
      <c r="R17" s="19"/>
      <c r="S17" s="19"/>
      <c r="T17" s="19"/>
      <c r="U17" s="20">
        <f t="shared" si="6"/>
        <v>0</v>
      </c>
      <c r="V17" s="19"/>
      <c r="W17" s="19"/>
      <c r="X17" s="19"/>
      <c r="Y17" s="19"/>
      <c r="Z17" s="20">
        <f t="shared" si="9"/>
        <v>0</v>
      </c>
      <c r="AA17" s="19"/>
      <c r="AB17" s="19"/>
      <c r="AC17" s="19"/>
      <c r="AD17" s="19"/>
      <c r="AE17" s="19"/>
      <c r="AF17" s="20">
        <f t="shared" si="10"/>
        <v>0</v>
      </c>
    </row>
    <row r="18" spans="1:33" ht="12" x14ac:dyDescent="0.25">
      <c r="A18" s="13" t="s">
        <v>343</v>
      </c>
      <c r="B18" s="19"/>
      <c r="C18" s="19"/>
      <c r="D18" s="19"/>
      <c r="E18" s="19"/>
      <c r="F18" s="20">
        <f t="shared" si="11"/>
        <v>0</v>
      </c>
      <c r="G18" s="19"/>
      <c r="H18" s="19"/>
      <c r="I18" s="19"/>
      <c r="J18" s="19"/>
      <c r="K18" s="20">
        <f t="shared" si="7"/>
        <v>0</v>
      </c>
      <c r="L18" s="19">
        <f>L17*1.75</f>
        <v>1911</v>
      </c>
      <c r="M18" s="19"/>
      <c r="N18" s="19">
        <v>1000</v>
      </c>
      <c r="O18" s="19"/>
      <c r="P18" s="20">
        <f t="shared" si="8"/>
        <v>2911</v>
      </c>
      <c r="Q18" s="19"/>
      <c r="R18" s="19"/>
      <c r="S18" s="19"/>
      <c r="T18" s="19"/>
      <c r="U18" s="20">
        <f t="shared" si="6"/>
        <v>0</v>
      </c>
      <c r="V18" s="19"/>
      <c r="W18" s="19"/>
      <c r="X18" s="19"/>
      <c r="Y18" s="19"/>
      <c r="Z18" s="20">
        <f t="shared" si="9"/>
        <v>0</v>
      </c>
      <c r="AA18" s="19"/>
      <c r="AB18" s="19">
        <v>0</v>
      </c>
      <c r="AC18" s="19"/>
      <c r="AD18" s="19"/>
      <c r="AE18" s="19">
        <v>0</v>
      </c>
      <c r="AF18" s="20">
        <f t="shared" si="10"/>
        <v>0</v>
      </c>
    </row>
    <row r="19" spans="1:33" ht="12" x14ac:dyDescent="0.25">
      <c r="B19" s="19"/>
      <c r="C19" s="19"/>
      <c r="D19" s="19"/>
      <c r="E19" s="19"/>
      <c r="F19" s="20"/>
      <c r="K19" s="20"/>
      <c r="P19" s="20"/>
      <c r="U19" s="20"/>
      <c r="W19" s="13"/>
      <c r="Z19" s="20"/>
      <c r="AB19" s="13"/>
      <c r="AF19" s="20"/>
    </row>
    <row r="20" spans="1:33" ht="12" x14ac:dyDescent="0.25">
      <c r="A20" s="173" t="s">
        <v>14</v>
      </c>
      <c r="B20" s="174">
        <f>SUM(B12:B19)</f>
        <v>1064</v>
      </c>
      <c r="C20" s="174">
        <f t="shared" ref="C20:E20" si="12">SUM(C12:C19)</f>
        <v>1380</v>
      </c>
      <c r="D20" s="174">
        <f t="shared" si="12"/>
        <v>1535</v>
      </c>
      <c r="E20" s="174">
        <f t="shared" si="12"/>
        <v>1630</v>
      </c>
      <c r="F20" s="175">
        <f>SUM(B20:E20)</f>
        <v>5609</v>
      </c>
      <c r="G20" s="174">
        <f>SUM(G12:G19)</f>
        <v>1690</v>
      </c>
      <c r="H20" s="174">
        <f t="shared" ref="H20:J20" si="13">SUM(H12:H19)</f>
        <v>1610</v>
      </c>
      <c r="I20" s="174">
        <f t="shared" si="13"/>
        <v>410</v>
      </c>
      <c r="J20" s="174">
        <f t="shared" si="13"/>
        <v>0</v>
      </c>
      <c r="K20" s="175">
        <f>SUM(K12:K18)</f>
        <v>3710</v>
      </c>
      <c r="L20" s="174">
        <f>SUM(L12:L19)</f>
        <v>3003</v>
      </c>
      <c r="M20" s="174">
        <f t="shared" ref="M20:O20" si="14">SUM(M12:M19)</f>
        <v>1092</v>
      </c>
      <c r="N20" s="174">
        <f t="shared" si="14"/>
        <v>2350</v>
      </c>
      <c r="O20" s="174">
        <f t="shared" si="14"/>
        <v>1390</v>
      </c>
      <c r="P20" s="175">
        <f>SUM(P12:P19)</f>
        <v>7835</v>
      </c>
      <c r="Q20" s="174">
        <f>SUM(Q12:Q19)</f>
        <v>3347.5</v>
      </c>
      <c r="R20" s="174">
        <f t="shared" ref="R20:AE20" si="15">SUM(R12:R19)</f>
        <v>1592.5</v>
      </c>
      <c r="S20" s="174">
        <f t="shared" si="15"/>
        <v>1626.5</v>
      </c>
      <c r="T20" s="174">
        <f t="shared" si="15"/>
        <v>0</v>
      </c>
      <c r="U20" s="175">
        <f>SUM(Q20:T20)</f>
        <v>6566.5</v>
      </c>
      <c r="V20" s="174">
        <f t="shared" si="15"/>
        <v>5170</v>
      </c>
      <c r="W20" s="174">
        <f t="shared" si="15"/>
        <v>1610</v>
      </c>
      <c r="X20" s="174">
        <f t="shared" si="15"/>
        <v>1550</v>
      </c>
      <c r="Y20" s="174">
        <f t="shared" si="15"/>
        <v>1050</v>
      </c>
      <c r="Z20" s="175">
        <f>SUM(V20:Y20)</f>
        <v>9380</v>
      </c>
      <c r="AA20" s="174">
        <f t="shared" si="15"/>
        <v>0</v>
      </c>
      <c r="AB20" s="174">
        <f t="shared" si="15"/>
        <v>1200</v>
      </c>
      <c r="AC20" s="174">
        <f t="shared" si="15"/>
        <v>1600</v>
      </c>
      <c r="AD20" s="174">
        <f t="shared" si="15"/>
        <v>0</v>
      </c>
      <c r="AE20" s="174">
        <f t="shared" si="15"/>
        <v>1600</v>
      </c>
      <c r="AF20" s="175">
        <f>SUM(AF12:AF18)</f>
        <v>4400</v>
      </c>
    </row>
    <row r="21" spans="1:33" ht="12" x14ac:dyDescent="0.25">
      <c r="A21" s="13" t="s">
        <v>75</v>
      </c>
      <c r="B21" s="58">
        <f>Ansätze!C88</f>
        <v>0.115</v>
      </c>
      <c r="C21" s="58">
        <f>Ansätze!C94</f>
        <v>0.12</v>
      </c>
      <c r="D21" s="58">
        <f>Ansätze!C93</f>
        <v>0.12</v>
      </c>
      <c r="E21" s="58">
        <f>Ansätze!C99</f>
        <v>0.125</v>
      </c>
      <c r="F21" s="58">
        <f>E21</f>
        <v>0.125</v>
      </c>
      <c r="G21" s="58">
        <f>Ansätze!C103</f>
        <v>0.128</v>
      </c>
      <c r="H21" s="58">
        <f>Ansätze!C105</f>
        <v>0.129</v>
      </c>
      <c r="I21" s="58">
        <f>Ansätze!C106</f>
        <v>0.13</v>
      </c>
      <c r="J21" s="58">
        <f>Ansätze!C106</f>
        <v>0.13</v>
      </c>
      <c r="K21" s="58">
        <f>J21</f>
        <v>0.13</v>
      </c>
      <c r="L21" s="58">
        <f>Ansätze!C106</f>
        <v>0.13</v>
      </c>
      <c r="M21" s="58">
        <f>L21</f>
        <v>0.13</v>
      </c>
      <c r="N21" s="58">
        <f>Ansätze!C106</f>
        <v>0.13</v>
      </c>
      <c r="O21" s="58">
        <f>Ansätze!C107</f>
        <v>0.13100000000000001</v>
      </c>
      <c r="P21" s="58">
        <f>O21</f>
        <v>0.13100000000000001</v>
      </c>
      <c r="Q21" s="58">
        <f>Ansätze!C110</f>
        <v>0.13300000000000001</v>
      </c>
      <c r="R21" s="58">
        <f>Ansätze!C112</f>
        <v>0.13500000000000001</v>
      </c>
      <c r="S21" s="58">
        <f>R21</f>
        <v>0.13500000000000001</v>
      </c>
      <c r="T21" s="58">
        <f>S21</f>
        <v>0.13500000000000001</v>
      </c>
      <c r="U21" s="58">
        <f>T21</f>
        <v>0.13500000000000001</v>
      </c>
      <c r="V21" s="58">
        <f>Ansätze!C112</f>
        <v>0.13500000000000001</v>
      </c>
      <c r="W21" s="58">
        <f>Ansätze!C112</f>
        <v>0.13500000000000001</v>
      </c>
      <c r="X21" s="58">
        <f>Ansätze!C112</f>
        <v>0.13500000000000001</v>
      </c>
      <c r="Y21" s="58">
        <f>Ansätze!C113</f>
        <v>0.13500000000000001</v>
      </c>
      <c r="Z21" s="58">
        <f>Y21</f>
        <v>0.13500000000000001</v>
      </c>
      <c r="AA21" s="58">
        <f>Z21</f>
        <v>0.13500000000000001</v>
      </c>
      <c r="AB21" s="58">
        <f>AA21</f>
        <v>0.13500000000000001</v>
      </c>
      <c r="AC21" s="58">
        <f>AB21</f>
        <v>0.13500000000000001</v>
      </c>
      <c r="AD21" s="58">
        <f>AB21</f>
        <v>0.13500000000000001</v>
      </c>
      <c r="AE21" s="58">
        <f>AB21</f>
        <v>0.13500000000000001</v>
      </c>
      <c r="AF21" s="58">
        <f>AE21</f>
        <v>0.13500000000000001</v>
      </c>
    </row>
    <row r="22" spans="1:33" ht="12" x14ac:dyDescent="0.25">
      <c r="A22" s="13" t="s">
        <v>80</v>
      </c>
      <c r="B22" s="19">
        <f>ROUND((SUM(B27*B21))*20,0)/20</f>
        <v>122.35</v>
      </c>
      <c r="C22" s="19">
        <f>C21*C28-B23</f>
        <v>170.92999999999998</v>
      </c>
      <c r="D22" s="19">
        <f t="shared" ref="D22:AE22" si="16">D21*D28-C23</f>
        <v>184.2</v>
      </c>
      <c r="E22" s="19">
        <f t="shared" si="16"/>
        <v>223.64500000000004</v>
      </c>
      <c r="F22" s="20">
        <f>SUM(B22:E22)</f>
        <v>701.125</v>
      </c>
      <c r="G22" s="24">
        <f>G28*G21-E23</f>
        <v>233.14700000000005</v>
      </c>
      <c r="H22" s="24">
        <f>H21*H28-G23</f>
        <v>214.98899999999992</v>
      </c>
      <c r="I22" s="24">
        <f t="shared" si="16"/>
        <v>62.20900000000006</v>
      </c>
      <c r="J22" s="24">
        <f t="shared" si="16"/>
        <v>0</v>
      </c>
      <c r="K22" s="20">
        <f>SUM(G22:J22)</f>
        <v>510.34500000000003</v>
      </c>
      <c r="L22" s="24">
        <f>L28*L21-J23</f>
        <v>390.3900000000001</v>
      </c>
      <c r="M22" s="19">
        <f>M21*M28-L23</f>
        <v>141.96000000000004</v>
      </c>
      <c r="N22" s="19">
        <f t="shared" si="16"/>
        <v>305.5</v>
      </c>
      <c r="O22" s="19">
        <f t="shared" si="16"/>
        <v>197.85399999999981</v>
      </c>
      <c r="P22" s="20">
        <f>SUM(L22:O22)</f>
        <v>1035.704</v>
      </c>
      <c r="Q22" s="24">
        <f>Q28*Q21-O23</f>
        <v>479.52550000000019</v>
      </c>
      <c r="R22" s="19">
        <f t="shared" si="16"/>
        <v>255.99049999999988</v>
      </c>
      <c r="S22" s="19">
        <f t="shared" si="16"/>
        <v>219.57750000000033</v>
      </c>
      <c r="T22" s="19">
        <f t="shared" si="16"/>
        <v>0</v>
      </c>
      <c r="U22" s="20">
        <f>SUM(Q22:T22)</f>
        <v>955.0935000000004</v>
      </c>
      <c r="V22" s="24">
        <f>V28*V21-T23</f>
        <v>697.94999999999982</v>
      </c>
      <c r="W22" s="19">
        <f t="shared" si="16"/>
        <v>217.34999999999991</v>
      </c>
      <c r="X22" s="19">
        <f t="shared" si="16"/>
        <v>209.25</v>
      </c>
      <c r="Y22" s="19">
        <f t="shared" si="16"/>
        <v>141.75</v>
      </c>
      <c r="Z22" s="20">
        <f>SUM(V22:Y22)</f>
        <v>1266.2999999999997</v>
      </c>
      <c r="AA22" s="24">
        <f>AA28*AA21-Y23</f>
        <v>0</v>
      </c>
      <c r="AB22" s="19">
        <f t="shared" si="16"/>
        <v>162</v>
      </c>
      <c r="AC22" s="19">
        <f t="shared" si="16"/>
        <v>216</v>
      </c>
      <c r="AD22" s="19">
        <f t="shared" si="16"/>
        <v>0</v>
      </c>
      <c r="AE22" s="19">
        <f t="shared" si="16"/>
        <v>216</v>
      </c>
      <c r="AF22" s="20">
        <f>SUM(AA22:AE22)</f>
        <v>594</v>
      </c>
      <c r="AG22" s="19">
        <f>F22+K22+P22+U22+Z22+AF22</f>
        <v>5062.5675000000001</v>
      </c>
    </row>
    <row r="23" spans="1:33" ht="12" x14ac:dyDescent="0.25">
      <c r="A23" s="13" t="s">
        <v>81</v>
      </c>
      <c r="B23" s="19">
        <f>B22</f>
        <v>122.35</v>
      </c>
      <c r="C23" s="19">
        <f>C22+B23</f>
        <v>293.27999999999997</v>
      </c>
      <c r="D23" s="19">
        <f t="shared" ref="D23:AE23" si="17">D22+C23</f>
        <v>477.47999999999996</v>
      </c>
      <c r="E23" s="19">
        <f t="shared" si="17"/>
        <v>701.125</v>
      </c>
      <c r="F23" s="20"/>
      <c r="G23" s="24">
        <f>G22+E23</f>
        <v>934.27200000000005</v>
      </c>
      <c r="H23" s="24">
        <f t="shared" si="17"/>
        <v>1149.261</v>
      </c>
      <c r="I23" s="24">
        <f t="shared" si="17"/>
        <v>1211.47</v>
      </c>
      <c r="J23" s="24">
        <f t="shared" si="17"/>
        <v>1211.47</v>
      </c>
      <c r="K23" s="20"/>
      <c r="L23" s="19">
        <f>L22+J23</f>
        <v>1601.8600000000001</v>
      </c>
      <c r="M23" s="19">
        <f t="shared" si="17"/>
        <v>1743.8200000000002</v>
      </c>
      <c r="N23" s="19">
        <f t="shared" si="17"/>
        <v>2049.3200000000002</v>
      </c>
      <c r="O23" s="19">
        <f t="shared" si="17"/>
        <v>2247.174</v>
      </c>
      <c r="P23" s="20"/>
      <c r="Q23" s="19">
        <f>Q22+O23</f>
        <v>2726.6995000000002</v>
      </c>
      <c r="R23" s="19">
        <f t="shared" si="17"/>
        <v>2982.69</v>
      </c>
      <c r="S23" s="19">
        <f t="shared" si="17"/>
        <v>3202.2675000000004</v>
      </c>
      <c r="T23" s="19">
        <f t="shared" si="17"/>
        <v>3202.2675000000004</v>
      </c>
      <c r="U23" s="20"/>
      <c r="V23" s="19">
        <f>V22+T23</f>
        <v>3900.2175000000002</v>
      </c>
      <c r="W23" s="19">
        <f t="shared" si="17"/>
        <v>4117.5675000000001</v>
      </c>
      <c r="X23" s="19">
        <f t="shared" si="17"/>
        <v>4326.8175000000001</v>
      </c>
      <c r="Y23" s="19">
        <f t="shared" si="17"/>
        <v>4468.5675000000001</v>
      </c>
      <c r="Z23" s="20"/>
      <c r="AA23" s="19">
        <f>AA22+Y23</f>
        <v>4468.5675000000001</v>
      </c>
      <c r="AB23" s="19">
        <f t="shared" si="17"/>
        <v>4630.5675000000001</v>
      </c>
      <c r="AC23" s="19">
        <f t="shared" si="17"/>
        <v>4846.5675000000001</v>
      </c>
      <c r="AD23" s="19">
        <f t="shared" si="17"/>
        <v>4846.5675000000001</v>
      </c>
      <c r="AE23" s="19">
        <f t="shared" si="17"/>
        <v>5062.5675000000001</v>
      </c>
      <c r="AF23" s="20"/>
    </row>
    <row r="24" spans="1:33" ht="12" x14ac:dyDescent="0.25">
      <c r="A24" s="171" t="s">
        <v>79</v>
      </c>
      <c r="B24" s="27"/>
      <c r="C24" s="27"/>
      <c r="D24" s="27"/>
      <c r="E24" s="27"/>
      <c r="F24" s="176"/>
      <c r="G24" s="24"/>
      <c r="H24" s="24"/>
      <c r="I24" s="24"/>
      <c r="J24" s="24"/>
      <c r="K24" s="176"/>
      <c r="L24" s="19"/>
      <c r="M24" s="19"/>
      <c r="N24" s="19"/>
      <c r="O24" s="19"/>
      <c r="P24" s="176"/>
      <c r="Q24" s="19"/>
      <c r="R24" s="19"/>
      <c r="S24" s="19"/>
      <c r="T24" s="19"/>
      <c r="U24" s="176"/>
      <c r="V24" s="19"/>
      <c r="W24" s="19"/>
      <c r="X24" s="19"/>
      <c r="Y24" s="19"/>
      <c r="Z24" s="176"/>
      <c r="AA24" s="19"/>
      <c r="AB24" s="19"/>
      <c r="AC24" s="19"/>
      <c r="AD24" s="19"/>
      <c r="AE24" s="19"/>
      <c r="AF24" s="176"/>
    </row>
    <row r="25" spans="1:33" ht="12" x14ac:dyDescent="0.25">
      <c r="A25" s="12" t="s">
        <v>16</v>
      </c>
      <c r="B25" s="28">
        <f>SUM(B20-B22)</f>
        <v>941.65</v>
      </c>
      <c r="C25" s="28">
        <f t="shared" ref="C25:E25" si="18">SUM(C20-C22)</f>
        <v>1209.07</v>
      </c>
      <c r="D25" s="28">
        <f t="shared" si="18"/>
        <v>1350.8</v>
      </c>
      <c r="E25" s="28">
        <f t="shared" si="18"/>
        <v>1406.355</v>
      </c>
      <c r="F25" s="177">
        <f>SUM(B25:E25)</f>
        <v>4907.875</v>
      </c>
      <c r="G25" s="178">
        <f>SUM(G20-G22)</f>
        <v>1456.8530000000001</v>
      </c>
      <c r="H25" s="178">
        <f>SUM(H20-H22)</f>
        <v>1395.011</v>
      </c>
      <c r="I25" s="178">
        <f>SUM(I20-I22)</f>
        <v>347.79099999999994</v>
      </c>
      <c r="J25" s="178">
        <f>SUM(J20-J22)</f>
        <v>0</v>
      </c>
      <c r="K25" s="177">
        <f>SUM(G25:J25)</f>
        <v>3199.6549999999997</v>
      </c>
      <c r="L25" s="179">
        <f>SUM(L20-L22)</f>
        <v>2612.6099999999997</v>
      </c>
      <c r="M25" s="179">
        <f>SUM(M20-M22)</f>
        <v>950.04</v>
      </c>
      <c r="N25" s="179">
        <f>SUM(N20-N22)</f>
        <v>2044.5</v>
      </c>
      <c r="O25" s="179">
        <f>SUM(O20-O22)</f>
        <v>1192.1460000000002</v>
      </c>
      <c r="P25" s="177">
        <f>SUM(L25:O25)</f>
        <v>6799.2960000000003</v>
      </c>
      <c r="Q25" s="179">
        <f>SUM(Q20-Q22)</f>
        <v>2867.9744999999998</v>
      </c>
      <c r="R25" s="179">
        <f>SUM(R20-R22)</f>
        <v>1336.5095000000001</v>
      </c>
      <c r="S25" s="179">
        <f t="shared" ref="S25:T25" si="19">SUM(S20-S22)</f>
        <v>1406.9224999999997</v>
      </c>
      <c r="T25" s="179">
        <f t="shared" si="19"/>
        <v>0</v>
      </c>
      <c r="U25" s="177">
        <f>SUM(Q25:T25)</f>
        <v>5611.4065000000001</v>
      </c>
      <c r="V25" s="179">
        <f>SUM(V20-V22)</f>
        <v>4472.05</v>
      </c>
      <c r="W25" s="179">
        <f>SUM(W20-W22)</f>
        <v>1392.65</v>
      </c>
      <c r="X25" s="179">
        <f>SUM(X20-X22)</f>
        <v>1340.75</v>
      </c>
      <c r="Y25" s="179">
        <f>SUM(Y20-Y22)</f>
        <v>908.25</v>
      </c>
      <c r="Z25" s="177">
        <f>SUM(V25:Y25)</f>
        <v>8113.7000000000007</v>
      </c>
      <c r="AA25" s="179">
        <f>SUM(AA20-AA22)</f>
        <v>0</v>
      </c>
      <c r="AB25" s="179">
        <f>SUM(AB20-AB22)</f>
        <v>1038</v>
      </c>
      <c r="AC25" s="179">
        <f>SUM(AC20-AC22)</f>
        <v>1384</v>
      </c>
      <c r="AD25" s="179">
        <f>SUM(AD20-AD22)</f>
        <v>0</v>
      </c>
      <c r="AE25" s="179">
        <f>SUM(AE20-AE22)</f>
        <v>1384</v>
      </c>
      <c r="AF25" s="177">
        <f>SUM(AA25:AE25)</f>
        <v>3806</v>
      </c>
    </row>
    <row r="26" spans="1:33" ht="12" x14ac:dyDescent="0.25">
      <c r="F26" s="29"/>
      <c r="G26" s="24"/>
      <c r="H26" s="24"/>
      <c r="I26" s="24"/>
      <c r="J26" s="24"/>
      <c r="K26" s="29"/>
      <c r="L26" s="19"/>
      <c r="M26" s="19"/>
      <c r="N26" s="19"/>
      <c r="O26" s="19"/>
      <c r="P26" s="29"/>
      <c r="Q26" s="19"/>
      <c r="R26" s="19"/>
      <c r="S26" s="19"/>
      <c r="T26" s="19"/>
      <c r="U26" s="29"/>
      <c r="V26" s="19"/>
      <c r="W26" s="19"/>
      <c r="X26" s="19"/>
      <c r="Y26" s="19"/>
      <c r="Z26" s="29"/>
      <c r="AA26" s="19"/>
      <c r="AB26" s="19"/>
      <c r="AC26" s="19"/>
      <c r="AD26" s="19"/>
      <c r="AE26" s="19"/>
      <c r="AF26" s="29"/>
    </row>
    <row r="27" spans="1:33" ht="12" x14ac:dyDescent="0.25">
      <c r="A27" s="13" t="s">
        <v>41</v>
      </c>
      <c r="B27" s="56">
        <f>SUM(B12:B18)</f>
        <v>1064</v>
      </c>
      <c r="C27" s="56">
        <f t="shared" ref="C27:E27" si="20">SUM(C12:C18)</f>
        <v>1380</v>
      </c>
      <c r="D27" s="56">
        <f t="shared" si="20"/>
        <v>1535</v>
      </c>
      <c r="E27" s="56">
        <f t="shared" si="20"/>
        <v>1630</v>
      </c>
      <c r="F27" s="56">
        <f>SUM(B27:E27)</f>
        <v>5609</v>
      </c>
      <c r="G27" s="56">
        <f t="shared" ref="G27:J27" si="21">SUM(G12:G18)</f>
        <v>1690</v>
      </c>
      <c r="H27" s="56">
        <f t="shared" si="21"/>
        <v>1610</v>
      </c>
      <c r="I27" s="56">
        <f t="shared" si="21"/>
        <v>410</v>
      </c>
      <c r="J27" s="56">
        <f t="shared" si="21"/>
        <v>0</v>
      </c>
      <c r="K27" s="56">
        <f>SUM(G27:J27)</f>
        <v>3710</v>
      </c>
      <c r="L27" s="56">
        <f t="shared" ref="L27:O27" si="22">SUM(L12:L18)</f>
        <v>3003</v>
      </c>
      <c r="M27" s="56">
        <f t="shared" si="22"/>
        <v>1092</v>
      </c>
      <c r="N27" s="56">
        <f t="shared" si="22"/>
        <v>2350</v>
      </c>
      <c r="O27" s="56">
        <f t="shared" si="22"/>
        <v>1390</v>
      </c>
      <c r="P27" s="56">
        <f>SUM(L27:O27)</f>
        <v>7835</v>
      </c>
      <c r="Q27" s="56">
        <f t="shared" ref="Q27:T27" si="23">SUM(Q12:Q18)</f>
        <v>3347.5</v>
      </c>
      <c r="R27" s="56">
        <f t="shared" si="23"/>
        <v>1592.5</v>
      </c>
      <c r="S27" s="56">
        <f t="shared" si="23"/>
        <v>1626.5</v>
      </c>
      <c r="T27" s="56">
        <f t="shared" si="23"/>
        <v>0</v>
      </c>
      <c r="U27" s="56">
        <f>SUM(Q27:T27)</f>
        <v>6566.5</v>
      </c>
      <c r="V27" s="56">
        <f t="shared" ref="V27:Y27" si="24">SUM(V12:V18)</f>
        <v>5170</v>
      </c>
      <c r="W27" s="56">
        <f t="shared" si="24"/>
        <v>1610</v>
      </c>
      <c r="X27" s="56">
        <f t="shared" si="24"/>
        <v>1550</v>
      </c>
      <c r="Y27" s="56">
        <f t="shared" si="24"/>
        <v>1050</v>
      </c>
      <c r="Z27" s="56">
        <f>SUM(V27:Y27)</f>
        <v>9380</v>
      </c>
      <c r="AA27" s="56">
        <f t="shared" ref="AA27:AE27" si="25">SUM(AA12:AA18)</f>
        <v>0</v>
      </c>
      <c r="AB27" s="56">
        <f t="shared" si="25"/>
        <v>1200</v>
      </c>
      <c r="AC27" s="56">
        <f t="shared" si="25"/>
        <v>1600</v>
      </c>
      <c r="AD27" s="56">
        <f t="shared" si="25"/>
        <v>0</v>
      </c>
      <c r="AE27" s="56">
        <f t="shared" si="25"/>
        <v>1600</v>
      </c>
      <c r="AF27" s="56">
        <f>SUM(AA27:AE27)</f>
        <v>4400</v>
      </c>
    </row>
    <row r="28" spans="1:33" ht="12" x14ac:dyDescent="0.25">
      <c r="A28" s="13" t="s">
        <v>42</v>
      </c>
      <c r="B28" s="24">
        <f>B27</f>
        <v>1064</v>
      </c>
      <c r="C28" s="24">
        <f>B28+C27</f>
        <v>2444</v>
      </c>
      <c r="D28" s="24">
        <f>C28+D27</f>
        <v>3979</v>
      </c>
      <c r="E28" s="24">
        <f>D28+E27</f>
        <v>5609</v>
      </c>
      <c r="F28" s="20"/>
      <c r="G28" s="24">
        <f>G27+E28</f>
        <v>7299</v>
      </c>
      <c r="H28" s="24">
        <f>G28+H27</f>
        <v>8909</v>
      </c>
      <c r="I28" s="24">
        <f>H28+I27</f>
        <v>9319</v>
      </c>
      <c r="J28" s="24">
        <f>I28+J27</f>
        <v>9319</v>
      </c>
      <c r="K28" s="20"/>
      <c r="L28" s="24">
        <f>L27+J28</f>
        <v>12322</v>
      </c>
      <c r="M28" s="24">
        <f>M27+L28</f>
        <v>13414</v>
      </c>
      <c r="N28" s="24">
        <f t="shared" ref="N28:O28" si="26">N27+M28</f>
        <v>15764</v>
      </c>
      <c r="O28" s="24">
        <f t="shared" si="26"/>
        <v>17154</v>
      </c>
      <c r="P28" s="20"/>
      <c r="Q28" s="24">
        <f>Q27+O28</f>
        <v>20501.5</v>
      </c>
      <c r="R28" s="24">
        <f>Q28+R27</f>
        <v>22094</v>
      </c>
      <c r="S28" s="24">
        <f>R28+S27</f>
        <v>23720.5</v>
      </c>
      <c r="T28" s="24">
        <f>S28+T27</f>
        <v>23720.5</v>
      </c>
      <c r="U28" s="20"/>
      <c r="V28" s="24">
        <f>V27+T28</f>
        <v>28890.5</v>
      </c>
      <c r="W28" s="24">
        <f>V28+W27</f>
        <v>30500.5</v>
      </c>
      <c r="X28" s="24">
        <f>W28+X27</f>
        <v>32050.5</v>
      </c>
      <c r="Y28" s="24">
        <f>X28+Y27</f>
        <v>33100.5</v>
      </c>
      <c r="Z28" s="20"/>
      <c r="AA28" s="24">
        <f>AA27+Y28</f>
        <v>33100.5</v>
      </c>
      <c r="AB28" s="24">
        <f>AA28+AB27</f>
        <v>34300.5</v>
      </c>
      <c r="AC28" s="24">
        <f>AB28+AC27</f>
        <v>35900.5</v>
      </c>
      <c r="AD28" s="24">
        <f>AD27+AC28</f>
        <v>35900.5</v>
      </c>
      <c r="AE28" s="24">
        <f>AD28+AE27</f>
        <v>37500.5</v>
      </c>
      <c r="AF28" s="20"/>
    </row>
    <row r="29" spans="1:33" ht="12" x14ac:dyDescent="0.25">
      <c r="A29" s="13" t="s">
        <v>101</v>
      </c>
      <c r="B29" s="19">
        <f t="shared" ref="B29:E29" si="27">SUM(B12:B15)</f>
        <v>1064</v>
      </c>
      <c r="C29" s="19">
        <f t="shared" si="27"/>
        <v>1380</v>
      </c>
      <c r="D29" s="19">
        <f t="shared" si="27"/>
        <v>1535</v>
      </c>
      <c r="E29" s="19">
        <f t="shared" si="27"/>
        <v>1530</v>
      </c>
      <c r="F29" s="20">
        <f>SUM(B29:E29)</f>
        <v>5509</v>
      </c>
      <c r="G29" s="19">
        <f t="shared" ref="G29:J29" si="28">SUM(G12:G15)</f>
        <v>1690</v>
      </c>
      <c r="H29" s="19">
        <f t="shared" si="28"/>
        <v>1610</v>
      </c>
      <c r="I29" s="19">
        <f t="shared" si="28"/>
        <v>410</v>
      </c>
      <c r="J29" s="19">
        <f t="shared" si="28"/>
        <v>0</v>
      </c>
      <c r="K29" s="20">
        <f>SUM(G29:J29)</f>
        <v>3710</v>
      </c>
      <c r="L29" s="19">
        <f>SUM(L12:L15)</f>
        <v>0</v>
      </c>
      <c r="M29" s="19">
        <f>SUM(M12:M15)</f>
        <v>0</v>
      </c>
      <c r="N29" s="19">
        <f>SUM(N12:N15)</f>
        <v>800</v>
      </c>
      <c r="O29" s="19">
        <f>SUM(O12:O15)</f>
        <v>840</v>
      </c>
      <c r="P29" s="20">
        <f>SUM(L29:O29)</f>
        <v>1640</v>
      </c>
      <c r="Q29" s="19">
        <f t="shared" ref="Q29:T29" si="29">SUM(Q12:Q15)</f>
        <v>3347.5</v>
      </c>
      <c r="R29" s="19">
        <f t="shared" si="29"/>
        <v>1592.5</v>
      </c>
      <c r="S29" s="19">
        <f t="shared" si="29"/>
        <v>1626.5</v>
      </c>
      <c r="T29" s="19">
        <f t="shared" si="29"/>
        <v>0</v>
      </c>
      <c r="U29" s="20">
        <f>SUM(Q29:T29)</f>
        <v>6566.5</v>
      </c>
      <c r="V29" s="19">
        <f t="shared" ref="V29:Y29" si="30">SUM(V12:V15)</f>
        <v>5170</v>
      </c>
      <c r="W29" s="19">
        <f t="shared" si="30"/>
        <v>1610</v>
      </c>
      <c r="X29" s="19">
        <f t="shared" si="30"/>
        <v>1550</v>
      </c>
      <c r="Y29" s="19">
        <f t="shared" si="30"/>
        <v>1050</v>
      </c>
      <c r="Z29" s="20">
        <f>SUM(V29:Y29)</f>
        <v>9380</v>
      </c>
      <c r="AA29" s="19">
        <f t="shared" ref="AA29:AE29" si="31">SUM(AA12:AA15)</f>
        <v>0</v>
      </c>
      <c r="AB29" s="19">
        <f t="shared" si="31"/>
        <v>1200</v>
      </c>
      <c r="AC29" s="19">
        <f t="shared" si="31"/>
        <v>1600</v>
      </c>
      <c r="AD29" s="19">
        <f t="shared" si="31"/>
        <v>0</v>
      </c>
      <c r="AE29" s="19">
        <f t="shared" si="31"/>
        <v>1600</v>
      </c>
      <c r="AF29" s="20">
        <f>SUM(AA29:AE29)</f>
        <v>4400</v>
      </c>
    </row>
    <row r="30" spans="1:33" ht="12" x14ac:dyDescent="0.25">
      <c r="A30" s="13" t="s">
        <v>102</v>
      </c>
      <c r="B30" s="19">
        <f>B29</f>
        <v>1064</v>
      </c>
      <c r="C30" s="19">
        <f>B30+C29</f>
        <v>2444</v>
      </c>
      <c r="D30" s="19">
        <f>C30+D29</f>
        <v>3979</v>
      </c>
      <c r="E30" s="19">
        <f>D30+E29</f>
        <v>5509</v>
      </c>
      <c r="F30" s="20"/>
      <c r="G30" s="24">
        <f>G29+E30</f>
        <v>7199</v>
      </c>
      <c r="H30" s="24">
        <f>G30+H29</f>
        <v>8809</v>
      </c>
      <c r="I30" s="24">
        <f>H30+I29</f>
        <v>9219</v>
      </c>
      <c r="J30" s="24">
        <f>I30+J29</f>
        <v>9219</v>
      </c>
      <c r="K30" s="20"/>
      <c r="L30" s="19">
        <f>L29+J30</f>
        <v>9219</v>
      </c>
      <c r="M30" s="19">
        <f>L30+M29</f>
        <v>9219</v>
      </c>
      <c r="N30" s="19">
        <f>M30+N29</f>
        <v>10019</v>
      </c>
      <c r="O30" s="19">
        <f>N30+O29</f>
        <v>10859</v>
      </c>
      <c r="P30" s="20"/>
      <c r="Q30" s="19">
        <f>Q29+O30</f>
        <v>14206.5</v>
      </c>
      <c r="R30" s="19">
        <f>Q30+R29</f>
        <v>15799</v>
      </c>
      <c r="S30" s="19">
        <f>R30+S29</f>
        <v>17425.5</v>
      </c>
      <c r="T30" s="19">
        <f>S30+T29</f>
        <v>17425.5</v>
      </c>
      <c r="U30" s="20"/>
      <c r="V30" s="19">
        <f>V29+T30</f>
        <v>22595.5</v>
      </c>
      <c r="W30" s="19">
        <f>V30+W29</f>
        <v>24205.5</v>
      </c>
      <c r="X30" s="19">
        <f>W30+X29</f>
        <v>25755.5</v>
      </c>
      <c r="Y30" s="19">
        <f>X30+Y29</f>
        <v>26805.5</v>
      </c>
      <c r="Z30" s="20"/>
      <c r="AA30" s="19">
        <f>AA29+Y30</f>
        <v>26805.5</v>
      </c>
      <c r="AB30" s="19">
        <f>AA30+AB29</f>
        <v>28005.5</v>
      </c>
      <c r="AC30" s="19">
        <f>AB30+AC29</f>
        <v>29605.5</v>
      </c>
      <c r="AD30" s="19">
        <f>AC30+AD29</f>
        <v>29605.5</v>
      </c>
      <c r="AE30" s="19">
        <f>AD30+AE29</f>
        <v>31205.5</v>
      </c>
      <c r="AF30" s="20"/>
    </row>
    <row r="31" spans="1:33" ht="12" x14ac:dyDescent="0.25">
      <c r="A31" s="13" t="s">
        <v>103</v>
      </c>
      <c r="B31" s="19">
        <f>B16</f>
        <v>0</v>
      </c>
      <c r="C31" s="19">
        <f t="shared" ref="C31:E31" si="32">C16</f>
        <v>0</v>
      </c>
      <c r="D31" s="19">
        <f t="shared" si="32"/>
        <v>0</v>
      </c>
      <c r="E31" s="19">
        <f t="shared" si="32"/>
        <v>100</v>
      </c>
      <c r="F31" s="20">
        <f>SUM(B31:E31)</f>
        <v>100</v>
      </c>
      <c r="G31" s="19">
        <f t="shared" ref="G31:J31" si="33">G16</f>
        <v>0</v>
      </c>
      <c r="H31" s="19">
        <f t="shared" si="33"/>
        <v>0</v>
      </c>
      <c r="I31" s="19">
        <f t="shared" si="33"/>
        <v>0</v>
      </c>
      <c r="J31" s="19">
        <f t="shared" si="33"/>
        <v>0</v>
      </c>
      <c r="K31" s="20">
        <f>SUM(G31:J31)</f>
        <v>0</v>
      </c>
      <c r="L31" s="19">
        <f t="shared" ref="L31:O31" si="34">L16</f>
        <v>0</v>
      </c>
      <c r="M31" s="19">
        <f t="shared" si="34"/>
        <v>0</v>
      </c>
      <c r="N31" s="19">
        <f t="shared" si="34"/>
        <v>0</v>
      </c>
      <c r="O31" s="19">
        <f t="shared" si="34"/>
        <v>0</v>
      </c>
      <c r="P31" s="20">
        <f>SUM(L31:O31)</f>
        <v>0</v>
      </c>
      <c r="Q31" s="19">
        <f t="shared" ref="Q31:T31" si="35">Q16</f>
        <v>0</v>
      </c>
      <c r="R31" s="19">
        <f t="shared" si="35"/>
        <v>0</v>
      </c>
      <c r="S31" s="19">
        <f t="shared" si="35"/>
        <v>0</v>
      </c>
      <c r="T31" s="19">
        <f t="shared" si="35"/>
        <v>0</v>
      </c>
      <c r="U31" s="20">
        <f>SUM(Q31:T31)</f>
        <v>0</v>
      </c>
      <c r="V31" s="19">
        <f t="shared" ref="V31:Y31" si="36">V16</f>
        <v>0</v>
      </c>
      <c r="W31" s="19">
        <f t="shared" si="36"/>
        <v>0</v>
      </c>
      <c r="X31" s="19">
        <f t="shared" si="36"/>
        <v>0</v>
      </c>
      <c r="Y31" s="19">
        <f t="shared" si="36"/>
        <v>0</v>
      </c>
      <c r="Z31" s="20">
        <f>SUM(V31:Y31)</f>
        <v>0</v>
      </c>
      <c r="AA31" s="19">
        <f t="shared" ref="AA31:AE31" si="37">AA16</f>
        <v>0</v>
      </c>
      <c r="AB31" s="19">
        <f t="shared" si="37"/>
        <v>0</v>
      </c>
      <c r="AC31" s="19">
        <f t="shared" si="37"/>
        <v>0</v>
      </c>
      <c r="AD31" s="19">
        <f t="shared" si="37"/>
        <v>0</v>
      </c>
      <c r="AE31" s="19">
        <f t="shared" si="37"/>
        <v>0</v>
      </c>
      <c r="AF31" s="20">
        <f>SUM(AA31:AE31)</f>
        <v>0</v>
      </c>
    </row>
    <row r="32" spans="1:33" ht="12" x14ac:dyDescent="0.25">
      <c r="A32" s="13" t="s">
        <v>104</v>
      </c>
      <c r="B32" s="19">
        <f>B31</f>
        <v>0</v>
      </c>
      <c r="C32" s="19">
        <f>B32+C31</f>
        <v>0</v>
      </c>
      <c r="D32" s="19">
        <f>C32+D31</f>
        <v>0</v>
      </c>
      <c r="E32" s="19">
        <f>D32+E31</f>
        <v>100</v>
      </c>
      <c r="F32" s="20">
        <f>F31</f>
        <v>100</v>
      </c>
      <c r="G32" s="24">
        <f>G31+E32</f>
        <v>100</v>
      </c>
      <c r="H32" s="24">
        <f>G32+H31</f>
        <v>100</v>
      </c>
      <c r="I32" s="24">
        <f>H32+I31</f>
        <v>100</v>
      </c>
      <c r="J32" s="24">
        <f>I32+J31</f>
        <v>100</v>
      </c>
      <c r="K32" s="20">
        <f>J32</f>
        <v>100</v>
      </c>
      <c r="L32" s="19">
        <f>L31+J32</f>
        <v>100</v>
      </c>
      <c r="M32" s="19">
        <f>L32+M31</f>
        <v>100</v>
      </c>
      <c r="N32" s="19">
        <f>M32+N31</f>
        <v>100</v>
      </c>
      <c r="O32" s="19">
        <f>N32+O31</f>
        <v>100</v>
      </c>
      <c r="P32" s="20">
        <f>O32</f>
        <v>100</v>
      </c>
      <c r="Q32" s="19">
        <f>Q31+O32</f>
        <v>100</v>
      </c>
      <c r="R32" s="19">
        <f>Q32+R31</f>
        <v>100</v>
      </c>
      <c r="S32" s="19">
        <f>R32+S31</f>
        <v>100</v>
      </c>
      <c r="T32" s="19">
        <f>S32+T31</f>
        <v>100</v>
      </c>
      <c r="U32" s="20">
        <f>T32</f>
        <v>100</v>
      </c>
      <c r="V32" s="19">
        <f>V31+T32</f>
        <v>100</v>
      </c>
      <c r="W32" s="19">
        <f>V32+W31</f>
        <v>100</v>
      </c>
      <c r="X32" s="19">
        <f>W32+X31</f>
        <v>100</v>
      </c>
      <c r="Y32" s="19">
        <f>X32+Y31</f>
        <v>100</v>
      </c>
      <c r="Z32" s="20">
        <f>Y32</f>
        <v>100</v>
      </c>
      <c r="AA32" s="19">
        <f>AA31+Y32</f>
        <v>100</v>
      </c>
      <c r="AB32" s="19">
        <f>AA32+AB31</f>
        <v>100</v>
      </c>
      <c r="AC32" s="19">
        <f>AB32+AC31</f>
        <v>100</v>
      </c>
      <c r="AD32" s="19">
        <f>AC32+AD31</f>
        <v>100</v>
      </c>
      <c r="AE32" s="19">
        <f>AD32+AE31</f>
        <v>100</v>
      </c>
      <c r="AF32" s="20">
        <f>AE32</f>
        <v>100</v>
      </c>
    </row>
    <row r="33" spans="1:32" ht="12" x14ac:dyDescent="0.25">
      <c r="A33" s="17" t="s">
        <v>105</v>
      </c>
      <c r="B33" s="24">
        <f t="shared" ref="B33:AF33" si="38">SUM(B6*B7)+B32</f>
        <v>71820</v>
      </c>
      <c r="C33" s="24">
        <f t="shared" si="38"/>
        <v>75414.85714285713</v>
      </c>
      <c r="D33" s="24">
        <f t="shared" si="38"/>
        <v>74736</v>
      </c>
      <c r="E33" s="24">
        <f t="shared" si="38"/>
        <v>78385.789473684214</v>
      </c>
      <c r="F33" s="24">
        <f t="shared" si="38"/>
        <v>78385.789473684214</v>
      </c>
      <c r="G33" s="24">
        <f t="shared" si="38"/>
        <v>80669.119170984457</v>
      </c>
      <c r="H33" s="24">
        <f t="shared" si="38"/>
        <v>82114.827586206899</v>
      </c>
      <c r="I33" s="24">
        <f t="shared" si="38"/>
        <v>82385.289256198361</v>
      </c>
      <c r="J33" s="24">
        <f t="shared" si="38"/>
        <v>82385.289256198361</v>
      </c>
      <c r="K33" s="24">
        <f t="shared" si="38"/>
        <v>82385.289256198361</v>
      </c>
      <c r="L33" s="24">
        <f t="shared" si="38"/>
        <v>82385.289256198361</v>
      </c>
      <c r="M33" s="24">
        <f t="shared" si="38"/>
        <v>82385.289256198361</v>
      </c>
      <c r="N33" s="24">
        <f t="shared" si="38"/>
        <v>82699.389312977088</v>
      </c>
      <c r="O33" s="24">
        <f t="shared" si="38"/>
        <v>82981.413427561842</v>
      </c>
      <c r="P33" s="24">
        <f t="shared" si="38"/>
        <v>82981.413427561842</v>
      </c>
      <c r="Q33" s="24">
        <f t="shared" si="38"/>
        <v>84634.545454545441</v>
      </c>
      <c r="R33" s="24">
        <f t="shared" si="38"/>
        <v>85843.316582914573</v>
      </c>
      <c r="S33" s="24">
        <f t="shared" si="38"/>
        <v>85838.223234624136</v>
      </c>
      <c r="T33" s="24">
        <f t="shared" si="38"/>
        <v>85838.223234624136</v>
      </c>
      <c r="U33" s="24">
        <f t="shared" si="38"/>
        <v>85838.223234624136</v>
      </c>
      <c r="V33" s="24">
        <f t="shared" si="38"/>
        <v>85875.536028119503</v>
      </c>
      <c r="W33" s="24">
        <f t="shared" si="38"/>
        <v>86093.223684210519</v>
      </c>
      <c r="X33" s="24">
        <f t="shared" si="38"/>
        <v>86284.167312161124</v>
      </c>
      <c r="Y33" s="24">
        <f t="shared" si="38"/>
        <v>86453.288590604017</v>
      </c>
      <c r="Z33" s="24">
        <f t="shared" si="38"/>
        <v>86453.288590604017</v>
      </c>
      <c r="AA33" s="24">
        <f t="shared" si="38"/>
        <v>86453.288590604017</v>
      </c>
      <c r="AB33" s="24">
        <f t="shared" si="38"/>
        <v>86455.289079229115</v>
      </c>
      <c r="AC33" s="24">
        <f t="shared" si="38"/>
        <v>86457.704253882519</v>
      </c>
      <c r="AD33" s="24">
        <f t="shared" si="38"/>
        <v>86457.704253882519</v>
      </c>
      <c r="AE33" s="24">
        <f t="shared" si="38"/>
        <v>86459.871877001919</v>
      </c>
      <c r="AF33" s="24">
        <f t="shared" si="38"/>
        <v>86459.871877001919</v>
      </c>
    </row>
    <row r="34" spans="1:32" ht="12" x14ac:dyDescent="0.25">
      <c r="A34" s="13" t="s">
        <v>106</v>
      </c>
      <c r="B34" s="118">
        <f>B33/12</f>
        <v>5985</v>
      </c>
      <c r="C34" s="118">
        <f t="shared" ref="C34:AF34" si="39">C33/12</f>
        <v>6284.5714285714275</v>
      </c>
      <c r="D34" s="118">
        <f t="shared" si="39"/>
        <v>6228</v>
      </c>
      <c r="E34" s="118">
        <f t="shared" si="39"/>
        <v>6532.1491228070181</v>
      </c>
      <c r="F34" s="118">
        <f t="shared" si="39"/>
        <v>6532.1491228070181</v>
      </c>
      <c r="G34" s="118">
        <f t="shared" si="39"/>
        <v>6722.4265975820381</v>
      </c>
      <c r="H34" s="118">
        <f t="shared" si="39"/>
        <v>6842.9022988505749</v>
      </c>
      <c r="I34" s="118">
        <f t="shared" si="39"/>
        <v>6865.4407713498631</v>
      </c>
      <c r="J34" s="118">
        <f t="shared" si="39"/>
        <v>6865.4407713498631</v>
      </c>
      <c r="K34" s="118">
        <f t="shared" si="39"/>
        <v>6865.4407713498631</v>
      </c>
      <c r="L34" s="118">
        <f t="shared" si="39"/>
        <v>6865.4407713498631</v>
      </c>
      <c r="M34" s="118">
        <f t="shared" si="39"/>
        <v>6865.4407713498631</v>
      </c>
      <c r="N34" s="118">
        <f t="shared" si="39"/>
        <v>6891.615776081424</v>
      </c>
      <c r="O34" s="118">
        <f t="shared" si="39"/>
        <v>6915.1177856301538</v>
      </c>
      <c r="P34" s="118">
        <f t="shared" si="39"/>
        <v>6915.1177856301538</v>
      </c>
      <c r="Q34" s="118">
        <f t="shared" si="39"/>
        <v>7052.8787878787871</v>
      </c>
      <c r="R34" s="118">
        <f t="shared" si="39"/>
        <v>7153.6097152428811</v>
      </c>
      <c r="S34" s="118">
        <f t="shared" si="39"/>
        <v>7153.1852695520111</v>
      </c>
      <c r="T34" s="118">
        <f t="shared" si="39"/>
        <v>7153.1852695520111</v>
      </c>
      <c r="U34" s="118">
        <f t="shared" si="39"/>
        <v>7153.1852695520111</v>
      </c>
      <c r="V34" s="118">
        <f t="shared" si="39"/>
        <v>7156.2946690099589</v>
      </c>
      <c r="W34" s="118">
        <f t="shared" si="39"/>
        <v>7174.435307017543</v>
      </c>
      <c r="X34" s="118">
        <f t="shared" si="39"/>
        <v>7190.3472760134273</v>
      </c>
      <c r="Y34" s="118">
        <f t="shared" si="39"/>
        <v>7204.4407158836684</v>
      </c>
      <c r="Z34" s="118">
        <f t="shared" si="39"/>
        <v>7204.4407158836684</v>
      </c>
      <c r="AA34" s="118">
        <f t="shared" si="39"/>
        <v>7204.4407158836684</v>
      </c>
      <c r="AB34" s="118">
        <f t="shared" si="39"/>
        <v>7204.6074232690926</v>
      </c>
      <c r="AC34" s="118">
        <f t="shared" si="39"/>
        <v>7204.8086878235436</v>
      </c>
      <c r="AD34" s="118">
        <f t="shared" si="39"/>
        <v>7204.8086878235436</v>
      </c>
      <c r="AE34" s="118">
        <f t="shared" si="39"/>
        <v>7204.9893230834932</v>
      </c>
      <c r="AF34" s="118">
        <f t="shared" si="39"/>
        <v>7204.9893230834932</v>
      </c>
    </row>
    <row r="35" spans="1:32" x14ac:dyDescent="0.3">
      <c r="B35" s="17"/>
      <c r="C35" s="17"/>
      <c r="D35" s="17"/>
      <c r="E35" s="17"/>
      <c r="L35" s="17"/>
      <c r="M35" s="17"/>
      <c r="N35" s="17"/>
      <c r="O35" s="17"/>
      <c r="P35" s="17"/>
      <c r="Q35" s="17"/>
    </row>
    <row r="36" spans="1:32" x14ac:dyDescent="0.3">
      <c r="B36" s="17"/>
      <c r="C36" s="17"/>
      <c r="D36" s="17"/>
      <c r="E36" s="17"/>
      <c r="L36" s="17"/>
      <c r="M36" s="17"/>
      <c r="N36" s="17"/>
      <c r="O36" s="17"/>
      <c r="P36" s="17"/>
      <c r="Q36" s="17"/>
    </row>
    <row r="37" spans="1:32" x14ac:dyDescent="0.3">
      <c r="B37" s="12"/>
      <c r="C37" s="17"/>
      <c r="D37" s="17"/>
      <c r="E37" s="17"/>
      <c r="L37" s="17"/>
      <c r="M37" s="17"/>
      <c r="N37" s="17"/>
      <c r="O37" s="17"/>
      <c r="Q37" s="17"/>
      <c r="U37" s="13"/>
      <c r="Z37" s="13"/>
      <c r="AF37" s="13"/>
    </row>
    <row r="38" spans="1:32" x14ac:dyDescent="0.3">
      <c r="A38" s="180"/>
    </row>
    <row r="39" spans="1:32" x14ac:dyDescent="0.3">
      <c r="H39" s="12"/>
      <c r="I39" s="12"/>
      <c r="U39" s="166"/>
      <c r="Z39" s="166"/>
      <c r="AF39" s="166"/>
    </row>
    <row r="50" spans="6:16" x14ac:dyDescent="0.3"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</sheetData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F6 K6 F12:AG20 Z6 U6 P6 B29:E30 F32:AG35 AG31 F22:AG30 F21:K21 M21 S21:U21 Z21:AG21 AF31 Z31 U31 P31 K31 F31 B31:E31 G31:J31 L31:O31 Q31:T31 V31:Y31 AA31:AE31" formula="1"/>
  </ignoredError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30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5" s="12" customFormat="1" x14ac:dyDescent="0.25">
      <c r="A1" s="190" t="s">
        <v>348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65</v>
      </c>
      <c r="C2" s="14"/>
      <c r="D2" s="13"/>
      <c r="E2" s="14"/>
    </row>
    <row r="3" spans="1:15" s="12" customFormat="1" x14ac:dyDescent="0.25">
      <c r="A3" s="13" t="s">
        <v>63</v>
      </c>
      <c r="B3" s="71">
        <v>35</v>
      </c>
      <c r="C3" s="71">
        <v>35</v>
      </c>
      <c r="D3" s="71">
        <v>35</v>
      </c>
      <c r="E3" s="71">
        <v>35</v>
      </c>
      <c r="F3" s="71">
        <v>35</v>
      </c>
      <c r="G3" s="71">
        <v>35</v>
      </c>
      <c r="H3" s="71">
        <v>35</v>
      </c>
      <c r="I3" s="71">
        <v>35</v>
      </c>
      <c r="J3" s="71">
        <v>35</v>
      </c>
      <c r="K3" s="71">
        <v>35</v>
      </c>
      <c r="L3" s="71">
        <v>35</v>
      </c>
      <c r="M3" s="71">
        <v>35</v>
      </c>
      <c r="N3" s="44"/>
    </row>
    <row r="4" spans="1:15" x14ac:dyDescent="0.25">
      <c r="A4" s="13" t="s">
        <v>124</v>
      </c>
      <c r="B4" s="72">
        <v>130</v>
      </c>
      <c r="C4" s="72">
        <v>120</v>
      </c>
      <c r="D4" s="72">
        <v>125</v>
      </c>
      <c r="E4" s="72">
        <v>135</v>
      </c>
      <c r="F4" s="72">
        <v>115</v>
      </c>
      <c r="G4" s="72">
        <v>100</v>
      </c>
      <c r="H4" s="72">
        <v>140</v>
      </c>
      <c r="I4" s="72">
        <v>115</v>
      </c>
      <c r="J4" s="72">
        <v>130</v>
      </c>
      <c r="K4" s="72">
        <v>90</v>
      </c>
      <c r="L4" s="72">
        <v>120</v>
      </c>
      <c r="M4" s="72">
        <v>130</v>
      </c>
      <c r="N4" s="45">
        <f t="shared" ref="N4" si="0">SUM(B4:M4)</f>
        <v>1450</v>
      </c>
    </row>
    <row r="5" spans="1:15" x14ac:dyDescent="0.25">
      <c r="A5" s="13" t="s">
        <v>310</v>
      </c>
      <c r="B5" s="72">
        <v>2160</v>
      </c>
      <c r="C5" s="72">
        <v>2160</v>
      </c>
      <c r="D5" s="72">
        <v>2160</v>
      </c>
      <c r="E5" s="72">
        <v>2160</v>
      </c>
      <c r="F5" s="72">
        <v>2160</v>
      </c>
      <c r="G5" s="72">
        <v>2160</v>
      </c>
      <c r="H5" s="72">
        <v>2160</v>
      </c>
      <c r="I5" s="72">
        <v>2160</v>
      </c>
      <c r="J5" s="72">
        <v>2160</v>
      </c>
      <c r="K5" s="72">
        <v>2160</v>
      </c>
      <c r="L5" s="72">
        <v>2160</v>
      </c>
      <c r="M5" s="72">
        <v>2160</v>
      </c>
      <c r="N5" s="45"/>
    </row>
    <row r="6" spans="1:15" x14ac:dyDescent="0.25">
      <c r="A6" s="13" t="s">
        <v>24</v>
      </c>
      <c r="B6" s="34" t="s">
        <v>31</v>
      </c>
      <c r="C6" s="34" t="s">
        <v>31</v>
      </c>
      <c r="D6" s="34" t="s">
        <v>31</v>
      </c>
      <c r="E6" s="34" t="s">
        <v>31</v>
      </c>
      <c r="F6" s="34" t="s">
        <v>31</v>
      </c>
      <c r="G6" s="34" t="s">
        <v>31</v>
      </c>
      <c r="H6" s="34" t="s">
        <v>31</v>
      </c>
      <c r="I6" s="34" t="s">
        <v>31</v>
      </c>
      <c r="J6" s="34" t="s">
        <v>31</v>
      </c>
      <c r="K6" s="34" t="s">
        <v>31</v>
      </c>
      <c r="L6" s="34" t="s">
        <v>31</v>
      </c>
      <c r="M6" s="34" t="s">
        <v>31</v>
      </c>
      <c r="N6" s="15"/>
    </row>
    <row r="7" spans="1:15" s="12" customFormat="1" x14ac:dyDescent="0.25">
      <c r="A7" s="16" t="s">
        <v>21</v>
      </c>
      <c r="B7" s="35" t="s">
        <v>0</v>
      </c>
      <c r="C7" s="35" t="s">
        <v>1</v>
      </c>
      <c r="D7" s="35" t="s">
        <v>2</v>
      </c>
      <c r="E7" s="35" t="s">
        <v>3</v>
      </c>
      <c r="F7" s="35" t="s">
        <v>4</v>
      </c>
      <c r="G7" s="35" t="s">
        <v>5</v>
      </c>
      <c r="H7" s="35" t="s">
        <v>6</v>
      </c>
      <c r="I7" s="35" t="s">
        <v>7</v>
      </c>
      <c r="J7" s="35" t="s">
        <v>8</v>
      </c>
      <c r="K7" s="35" t="s">
        <v>9</v>
      </c>
      <c r="L7" s="35" t="s">
        <v>10</v>
      </c>
      <c r="M7" s="35" t="s">
        <v>11</v>
      </c>
      <c r="N7" s="35" t="s">
        <v>12</v>
      </c>
    </row>
    <row r="8" spans="1:15" x14ac:dyDescent="0.25">
      <c r="A8" s="17" t="s">
        <v>76</v>
      </c>
      <c r="B8" s="57" t="s">
        <v>17</v>
      </c>
      <c r="C8" s="57" t="s">
        <v>17</v>
      </c>
      <c r="D8" s="57" t="s">
        <v>17</v>
      </c>
      <c r="E8" s="57" t="s">
        <v>17</v>
      </c>
      <c r="F8" s="57" t="s">
        <v>17</v>
      </c>
      <c r="G8" s="57" t="s">
        <v>17</v>
      </c>
      <c r="H8" s="57" t="s">
        <v>17</v>
      </c>
      <c r="I8" s="57" t="s">
        <v>17</v>
      </c>
      <c r="J8" s="57" t="s">
        <v>17</v>
      </c>
      <c r="K8" s="57" t="s">
        <v>17</v>
      </c>
      <c r="L8" s="57" t="s">
        <v>17</v>
      </c>
      <c r="M8" s="57" t="s">
        <v>17</v>
      </c>
      <c r="N8" s="36"/>
    </row>
    <row r="9" spans="1:15" x14ac:dyDescent="0.25">
      <c r="A9" s="17" t="s">
        <v>18</v>
      </c>
      <c r="B9" s="15" t="s">
        <v>27</v>
      </c>
      <c r="C9" s="15" t="s">
        <v>27</v>
      </c>
      <c r="D9" s="15" t="s">
        <v>27</v>
      </c>
      <c r="E9" s="15" t="s">
        <v>27</v>
      </c>
      <c r="F9" s="15" t="s">
        <v>27</v>
      </c>
      <c r="G9" s="15" t="s">
        <v>27</v>
      </c>
      <c r="H9" s="15" t="s">
        <v>27</v>
      </c>
      <c r="I9" s="15" t="s">
        <v>27</v>
      </c>
      <c r="J9" s="15" t="s">
        <v>27</v>
      </c>
      <c r="K9" s="15" t="s">
        <v>27</v>
      </c>
      <c r="L9" s="15" t="s">
        <v>27</v>
      </c>
      <c r="M9" s="15" t="s">
        <v>27</v>
      </c>
      <c r="N9" s="36"/>
    </row>
    <row r="10" spans="1:15" x14ac:dyDescent="0.25">
      <c r="A10" s="17" t="s">
        <v>19</v>
      </c>
      <c r="B10" s="15">
        <v>30</v>
      </c>
      <c r="C10" s="15">
        <v>30</v>
      </c>
      <c r="D10" s="15">
        <v>30</v>
      </c>
      <c r="E10" s="15">
        <v>30</v>
      </c>
      <c r="F10" s="15">
        <v>30</v>
      </c>
      <c r="G10" s="15">
        <v>30</v>
      </c>
      <c r="H10" s="15">
        <v>30</v>
      </c>
      <c r="I10" s="15">
        <v>30</v>
      </c>
      <c r="J10" s="15">
        <v>30</v>
      </c>
      <c r="K10" s="15">
        <v>30</v>
      </c>
      <c r="L10" s="15">
        <v>30</v>
      </c>
      <c r="M10" s="15">
        <v>30</v>
      </c>
      <c r="N10" s="45">
        <f t="shared" ref="N10" si="1">SUM(B10:M10)</f>
        <v>360</v>
      </c>
    </row>
    <row r="11" spans="1:15" x14ac:dyDescent="0.25">
      <c r="A11" s="17" t="s">
        <v>20</v>
      </c>
      <c r="B11" s="15">
        <f>B10</f>
        <v>30</v>
      </c>
      <c r="C11" s="15">
        <f>C10+B11</f>
        <v>60</v>
      </c>
      <c r="D11" s="15">
        <f t="shared" ref="D11:M11" si="2">D10+C11</f>
        <v>90</v>
      </c>
      <c r="E11" s="15">
        <f t="shared" si="2"/>
        <v>120</v>
      </c>
      <c r="F11" s="15">
        <f t="shared" si="2"/>
        <v>150</v>
      </c>
      <c r="G11" s="15">
        <f t="shared" si="2"/>
        <v>180</v>
      </c>
      <c r="H11" s="15">
        <f t="shared" si="2"/>
        <v>210</v>
      </c>
      <c r="I11" s="15">
        <f t="shared" si="2"/>
        <v>240</v>
      </c>
      <c r="J11" s="15">
        <f t="shared" si="2"/>
        <v>270</v>
      </c>
      <c r="K11" s="15">
        <f t="shared" si="2"/>
        <v>300</v>
      </c>
      <c r="L11" s="15">
        <f t="shared" si="2"/>
        <v>330</v>
      </c>
      <c r="M11" s="15">
        <f t="shared" si="2"/>
        <v>360</v>
      </c>
      <c r="N11" s="36"/>
    </row>
    <row r="12" spans="1:15" x14ac:dyDescent="0.25">
      <c r="A12" s="18" t="s">
        <v>23</v>
      </c>
      <c r="B12" s="39">
        <v>360</v>
      </c>
      <c r="C12" s="39">
        <v>360</v>
      </c>
      <c r="D12" s="39">
        <v>360</v>
      </c>
      <c r="E12" s="39">
        <v>360</v>
      </c>
      <c r="F12" s="39">
        <v>360</v>
      </c>
      <c r="G12" s="39">
        <v>360</v>
      </c>
      <c r="H12" s="39">
        <v>360</v>
      </c>
      <c r="I12" s="39">
        <v>360</v>
      </c>
      <c r="J12" s="39">
        <v>360</v>
      </c>
      <c r="K12" s="39">
        <v>360</v>
      </c>
      <c r="L12" s="39">
        <v>360</v>
      </c>
      <c r="M12" s="39">
        <v>360</v>
      </c>
      <c r="N12" s="79"/>
    </row>
    <row r="13" spans="1:15" x14ac:dyDescent="0.25">
      <c r="A13" s="17" t="s">
        <v>125</v>
      </c>
      <c r="B13" s="19">
        <f t="shared" ref="B13:M13" si="3">B3*B4</f>
        <v>4550</v>
      </c>
      <c r="C13" s="19">
        <f t="shared" si="3"/>
        <v>4200</v>
      </c>
      <c r="D13" s="19">
        <f t="shared" si="3"/>
        <v>4375</v>
      </c>
      <c r="E13" s="19">
        <f t="shared" si="3"/>
        <v>4725</v>
      </c>
      <c r="F13" s="19">
        <f t="shared" si="3"/>
        <v>4025</v>
      </c>
      <c r="G13" s="19">
        <f t="shared" si="3"/>
        <v>3500</v>
      </c>
      <c r="H13" s="19">
        <f t="shared" si="3"/>
        <v>4900</v>
      </c>
      <c r="I13" s="19">
        <f t="shared" si="3"/>
        <v>4025</v>
      </c>
      <c r="J13" s="19">
        <f t="shared" si="3"/>
        <v>4550</v>
      </c>
      <c r="K13" s="19">
        <f t="shared" si="3"/>
        <v>3150</v>
      </c>
      <c r="L13" s="19">
        <f t="shared" si="3"/>
        <v>4200</v>
      </c>
      <c r="M13" s="19">
        <f t="shared" si="3"/>
        <v>4550</v>
      </c>
      <c r="N13" s="24">
        <f t="shared" ref="N13:N15" si="4">SUM(B13:M13)</f>
        <v>50750</v>
      </c>
    </row>
    <row r="14" spans="1:15" x14ac:dyDescent="0.2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4"/>
    </row>
    <row r="15" spans="1:15" x14ac:dyDescent="0.25">
      <c r="A15" s="21" t="s">
        <v>14</v>
      </c>
      <c r="B15" s="22">
        <f t="shared" ref="B15:M15" si="5">SUM(B13:B14)</f>
        <v>4550</v>
      </c>
      <c r="C15" s="22">
        <f t="shared" si="5"/>
        <v>4200</v>
      </c>
      <c r="D15" s="22">
        <f t="shared" si="5"/>
        <v>4375</v>
      </c>
      <c r="E15" s="22">
        <f t="shared" si="5"/>
        <v>4725</v>
      </c>
      <c r="F15" s="22">
        <f t="shared" si="5"/>
        <v>4025</v>
      </c>
      <c r="G15" s="22">
        <f t="shared" si="5"/>
        <v>3500</v>
      </c>
      <c r="H15" s="22">
        <f t="shared" si="5"/>
        <v>4900</v>
      </c>
      <c r="I15" s="22">
        <f t="shared" si="5"/>
        <v>4025</v>
      </c>
      <c r="J15" s="22">
        <f t="shared" si="5"/>
        <v>4550</v>
      </c>
      <c r="K15" s="22">
        <f t="shared" si="5"/>
        <v>3150</v>
      </c>
      <c r="L15" s="22">
        <f t="shared" si="5"/>
        <v>4200</v>
      </c>
      <c r="M15" s="22">
        <f t="shared" si="5"/>
        <v>4550</v>
      </c>
      <c r="N15" s="22">
        <f t="shared" si="4"/>
        <v>50750</v>
      </c>
    </row>
    <row r="16" spans="1:15" x14ac:dyDescent="0.25">
      <c r="A16" s="17" t="s">
        <v>75</v>
      </c>
      <c r="B16" s="58">
        <v>0.12</v>
      </c>
      <c r="C16" s="58">
        <v>0.12</v>
      </c>
      <c r="D16" s="58">
        <v>0.12</v>
      </c>
      <c r="E16" s="58">
        <v>0.12</v>
      </c>
      <c r="F16" s="58">
        <v>0.12</v>
      </c>
      <c r="G16" s="58">
        <v>0.12</v>
      </c>
      <c r="H16" s="58">
        <v>0.12</v>
      </c>
      <c r="I16" s="58">
        <v>0.12</v>
      </c>
      <c r="J16" s="58">
        <v>0.12</v>
      </c>
      <c r="K16" s="58">
        <v>0.12</v>
      </c>
      <c r="L16" s="58">
        <v>0.12</v>
      </c>
      <c r="M16" s="58">
        <v>0.12</v>
      </c>
      <c r="N16" s="17"/>
      <c r="O16" s="19"/>
    </row>
    <row r="17" spans="1:14" x14ac:dyDescent="0.25">
      <c r="A17" s="17" t="s">
        <v>80</v>
      </c>
      <c r="B17" s="24">
        <f>B23*B16</f>
        <v>546</v>
      </c>
      <c r="C17" s="24">
        <f>C23*C16-B18</f>
        <v>504</v>
      </c>
      <c r="D17" s="24">
        <f t="shared" ref="D17:M17" si="6">D23*D16-C18</f>
        <v>525</v>
      </c>
      <c r="E17" s="24">
        <f t="shared" si="6"/>
        <v>567</v>
      </c>
      <c r="F17" s="24">
        <f t="shared" si="6"/>
        <v>483</v>
      </c>
      <c r="G17" s="24">
        <f t="shared" si="6"/>
        <v>420</v>
      </c>
      <c r="H17" s="24">
        <f t="shared" si="6"/>
        <v>588</v>
      </c>
      <c r="I17" s="24">
        <f t="shared" si="6"/>
        <v>483</v>
      </c>
      <c r="J17" s="24">
        <f t="shared" si="6"/>
        <v>546</v>
      </c>
      <c r="K17" s="24">
        <f t="shared" si="6"/>
        <v>378</v>
      </c>
      <c r="L17" s="24">
        <f t="shared" si="6"/>
        <v>504</v>
      </c>
      <c r="M17" s="24">
        <f t="shared" si="6"/>
        <v>546</v>
      </c>
      <c r="N17" s="24">
        <f>SUM(B17:M17)</f>
        <v>6090</v>
      </c>
    </row>
    <row r="18" spans="1:14" x14ac:dyDescent="0.25">
      <c r="A18" s="41" t="s">
        <v>81</v>
      </c>
      <c r="B18" s="26">
        <f>B17</f>
        <v>546</v>
      </c>
      <c r="C18" s="26">
        <f>B18+C17</f>
        <v>1050</v>
      </c>
      <c r="D18" s="26">
        <f t="shared" ref="D18:M18" si="7">C18+D17</f>
        <v>1575</v>
      </c>
      <c r="E18" s="26">
        <f t="shared" si="7"/>
        <v>2142</v>
      </c>
      <c r="F18" s="26">
        <f t="shared" si="7"/>
        <v>2625</v>
      </c>
      <c r="G18" s="26">
        <f t="shared" si="7"/>
        <v>3045</v>
      </c>
      <c r="H18" s="26">
        <f t="shared" si="7"/>
        <v>3633</v>
      </c>
      <c r="I18" s="26">
        <f t="shared" si="7"/>
        <v>4116</v>
      </c>
      <c r="J18" s="26">
        <f t="shared" si="7"/>
        <v>4662</v>
      </c>
      <c r="K18" s="26">
        <f t="shared" si="7"/>
        <v>5040</v>
      </c>
      <c r="L18" s="26">
        <f t="shared" si="7"/>
        <v>5544</v>
      </c>
      <c r="M18" s="26">
        <f t="shared" si="7"/>
        <v>6090</v>
      </c>
      <c r="N18" s="32"/>
    </row>
    <row r="19" spans="1:14" x14ac:dyDescent="0.25">
      <c r="A19" s="18" t="s">
        <v>79</v>
      </c>
      <c r="B19" s="27">
        <f>B17</f>
        <v>546</v>
      </c>
      <c r="C19" s="27">
        <f t="shared" ref="C19:M19" si="8">C17</f>
        <v>504</v>
      </c>
      <c r="D19" s="27">
        <f t="shared" si="8"/>
        <v>525</v>
      </c>
      <c r="E19" s="27">
        <f t="shared" si="8"/>
        <v>567</v>
      </c>
      <c r="F19" s="27">
        <f t="shared" si="8"/>
        <v>483</v>
      </c>
      <c r="G19" s="27">
        <f t="shared" si="8"/>
        <v>420</v>
      </c>
      <c r="H19" s="27">
        <f t="shared" si="8"/>
        <v>588</v>
      </c>
      <c r="I19" s="27">
        <f t="shared" si="8"/>
        <v>483</v>
      </c>
      <c r="J19" s="27">
        <f t="shared" si="8"/>
        <v>546</v>
      </c>
      <c r="K19" s="27">
        <f t="shared" si="8"/>
        <v>378</v>
      </c>
      <c r="L19" s="27">
        <f t="shared" si="8"/>
        <v>504</v>
      </c>
      <c r="M19" s="27">
        <f t="shared" si="8"/>
        <v>546</v>
      </c>
      <c r="N19" s="33">
        <f>SUM(B19:M19)</f>
        <v>6090</v>
      </c>
    </row>
    <row r="20" spans="1:14" x14ac:dyDescent="0.25">
      <c r="A20" s="42" t="s">
        <v>16</v>
      </c>
      <c r="B20" s="28">
        <f>B15-B19</f>
        <v>4004</v>
      </c>
      <c r="C20" s="28">
        <f t="shared" ref="C20:M20" si="9">C15-C19</f>
        <v>3696</v>
      </c>
      <c r="D20" s="28">
        <f t="shared" si="9"/>
        <v>3850</v>
      </c>
      <c r="E20" s="28">
        <f t="shared" si="9"/>
        <v>4158</v>
      </c>
      <c r="F20" s="28">
        <f t="shared" si="9"/>
        <v>3542</v>
      </c>
      <c r="G20" s="28">
        <f t="shared" si="9"/>
        <v>3080</v>
      </c>
      <c r="H20" s="28">
        <f t="shared" si="9"/>
        <v>4312</v>
      </c>
      <c r="I20" s="28">
        <f t="shared" si="9"/>
        <v>3542</v>
      </c>
      <c r="J20" s="28">
        <f t="shared" si="9"/>
        <v>4004</v>
      </c>
      <c r="K20" s="28">
        <f t="shared" si="9"/>
        <v>2772</v>
      </c>
      <c r="L20" s="28">
        <f t="shared" si="9"/>
        <v>3696</v>
      </c>
      <c r="M20" s="28">
        <f t="shared" si="9"/>
        <v>4004</v>
      </c>
      <c r="N20" s="43">
        <f>SUM(B20:M20)</f>
        <v>44660</v>
      </c>
    </row>
    <row r="21" spans="1:14" x14ac:dyDescent="0.25">
      <c r="A21" s="17"/>
      <c r="N21" s="17"/>
    </row>
    <row r="22" spans="1:14" x14ac:dyDescent="0.25">
      <c r="A22" s="17" t="s">
        <v>41</v>
      </c>
      <c r="B22" s="56">
        <f t="shared" ref="B22:M22" si="10">SUM(B13:B14)</f>
        <v>4550</v>
      </c>
      <c r="C22" s="56">
        <f t="shared" si="10"/>
        <v>4200</v>
      </c>
      <c r="D22" s="56">
        <f t="shared" si="10"/>
        <v>4375</v>
      </c>
      <c r="E22" s="56">
        <f t="shared" si="10"/>
        <v>4725</v>
      </c>
      <c r="F22" s="56">
        <f t="shared" si="10"/>
        <v>4025</v>
      </c>
      <c r="G22" s="56">
        <f t="shared" si="10"/>
        <v>3500</v>
      </c>
      <c r="H22" s="56">
        <f t="shared" si="10"/>
        <v>4900</v>
      </c>
      <c r="I22" s="56">
        <f t="shared" si="10"/>
        <v>4025</v>
      </c>
      <c r="J22" s="56">
        <f t="shared" si="10"/>
        <v>4550</v>
      </c>
      <c r="K22" s="56">
        <f t="shared" si="10"/>
        <v>3150</v>
      </c>
      <c r="L22" s="56">
        <f t="shared" si="10"/>
        <v>4200</v>
      </c>
      <c r="M22" s="56">
        <f t="shared" si="10"/>
        <v>4550</v>
      </c>
      <c r="N22" s="24">
        <f>SUM(B22:M22)</f>
        <v>50750</v>
      </c>
    </row>
    <row r="23" spans="1:14" x14ac:dyDescent="0.25">
      <c r="A23" s="17" t="s">
        <v>42</v>
      </c>
      <c r="B23" s="19">
        <f>B22</f>
        <v>4550</v>
      </c>
      <c r="C23" s="19">
        <f>B23+C22</f>
        <v>8750</v>
      </c>
      <c r="D23" s="19">
        <f t="shared" ref="D23:M23" si="11">C23+D22</f>
        <v>13125</v>
      </c>
      <c r="E23" s="19">
        <f t="shared" si="11"/>
        <v>17850</v>
      </c>
      <c r="F23" s="19">
        <f t="shared" si="11"/>
        <v>21875</v>
      </c>
      <c r="G23" s="19">
        <f t="shared" si="11"/>
        <v>25375</v>
      </c>
      <c r="H23" s="19">
        <f t="shared" si="11"/>
        <v>30275</v>
      </c>
      <c r="I23" s="19">
        <f t="shared" si="11"/>
        <v>34300</v>
      </c>
      <c r="J23" s="19">
        <f t="shared" si="11"/>
        <v>38850</v>
      </c>
      <c r="K23" s="19">
        <f t="shared" si="11"/>
        <v>42000</v>
      </c>
      <c r="L23" s="19">
        <f t="shared" si="11"/>
        <v>46200</v>
      </c>
      <c r="M23" s="19">
        <f t="shared" si="11"/>
        <v>50750</v>
      </c>
      <c r="N23" s="24"/>
    </row>
    <row r="24" spans="1:14" x14ac:dyDescent="0.25">
      <c r="A24" s="17" t="s">
        <v>101</v>
      </c>
      <c r="B24" s="19">
        <f>SUM(B13)</f>
        <v>4550</v>
      </c>
      <c r="C24" s="19">
        <f t="shared" ref="C24:M24" si="12">SUM(C13)</f>
        <v>4200</v>
      </c>
      <c r="D24" s="19">
        <f t="shared" si="12"/>
        <v>4375</v>
      </c>
      <c r="E24" s="19">
        <f t="shared" si="12"/>
        <v>4725</v>
      </c>
      <c r="F24" s="19">
        <f t="shared" si="12"/>
        <v>4025</v>
      </c>
      <c r="G24" s="19">
        <f t="shared" si="12"/>
        <v>3500</v>
      </c>
      <c r="H24" s="19">
        <f t="shared" si="12"/>
        <v>4900</v>
      </c>
      <c r="I24" s="19">
        <f t="shared" si="12"/>
        <v>4025</v>
      </c>
      <c r="J24" s="19">
        <f t="shared" si="12"/>
        <v>4550</v>
      </c>
      <c r="K24" s="19">
        <f t="shared" si="12"/>
        <v>3150</v>
      </c>
      <c r="L24" s="19">
        <f t="shared" si="12"/>
        <v>4200</v>
      </c>
      <c r="M24" s="19">
        <f t="shared" si="12"/>
        <v>4550</v>
      </c>
      <c r="N24" s="24">
        <f>SUM(B24:M24)</f>
        <v>50750</v>
      </c>
    </row>
    <row r="25" spans="1:14" x14ac:dyDescent="0.25">
      <c r="A25" s="17" t="s">
        <v>102</v>
      </c>
      <c r="B25" s="19">
        <f>B24</f>
        <v>4550</v>
      </c>
      <c r="C25" s="19">
        <f>C24+B25</f>
        <v>8750</v>
      </c>
      <c r="D25" s="19">
        <f t="shared" ref="D25:M25" si="13">D24+C25</f>
        <v>13125</v>
      </c>
      <c r="E25" s="19">
        <f t="shared" si="13"/>
        <v>17850</v>
      </c>
      <c r="F25" s="19">
        <f t="shared" si="13"/>
        <v>21875</v>
      </c>
      <c r="G25" s="19">
        <f t="shared" si="13"/>
        <v>25375</v>
      </c>
      <c r="H25" s="19">
        <f t="shared" si="13"/>
        <v>30275</v>
      </c>
      <c r="I25" s="19">
        <f t="shared" si="13"/>
        <v>34300</v>
      </c>
      <c r="J25" s="19">
        <f t="shared" si="13"/>
        <v>38850</v>
      </c>
      <c r="K25" s="19">
        <f t="shared" si="13"/>
        <v>42000</v>
      </c>
      <c r="L25" s="19">
        <f t="shared" si="13"/>
        <v>46200</v>
      </c>
      <c r="M25" s="19">
        <f t="shared" si="13"/>
        <v>50750</v>
      </c>
      <c r="N25" s="24"/>
    </row>
    <row r="26" spans="1:14" x14ac:dyDescent="0.25">
      <c r="A26" s="17" t="s">
        <v>105</v>
      </c>
      <c r="B26" s="24">
        <f t="shared" ref="B26:M26" si="14">SUM(B3*B5)</f>
        <v>75600</v>
      </c>
      <c r="C26" s="24">
        <f>SUM(C3*C5)</f>
        <v>75600</v>
      </c>
      <c r="D26" s="24">
        <f>SUM(D3*D5)</f>
        <v>75600</v>
      </c>
      <c r="E26" s="24">
        <f t="shared" si="14"/>
        <v>75600</v>
      </c>
      <c r="F26" s="24">
        <f t="shared" si="14"/>
        <v>75600</v>
      </c>
      <c r="G26" s="24">
        <f t="shared" si="14"/>
        <v>75600</v>
      </c>
      <c r="H26" s="24">
        <f t="shared" si="14"/>
        <v>75600</v>
      </c>
      <c r="I26" s="24">
        <f t="shared" si="14"/>
        <v>75600</v>
      </c>
      <c r="J26" s="24">
        <f t="shared" si="14"/>
        <v>75600</v>
      </c>
      <c r="K26" s="24">
        <f t="shared" si="14"/>
        <v>75600</v>
      </c>
      <c r="L26" s="24">
        <f t="shared" si="14"/>
        <v>75600</v>
      </c>
      <c r="M26" s="24">
        <f t="shared" si="14"/>
        <v>75600</v>
      </c>
      <c r="N26" s="24"/>
    </row>
    <row r="27" spans="1:14" x14ac:dyDescent="0.25">
      <c r="A27" s="17" t="s">
        <v>106</v>
      </c>
      <c r="B27" s="118">
        <f>SUM(B26/12)</f>
        <v>6300</v>
      </c>
      <c r="C27" s="118">
        <f t="shared" ref="C27:M27" si="15">SUM(C26/12)</f>
        <v>6300</v>
      </c>
      <c r="D27" s="118">
        <f t="shared" si="15"/>
        <v>6300</v>
      </c>
      <c r="E27" s="118">
        <f t="shared" si="15"/>
        <v>6300</v>
      </c>
      <c r="F27" s="118">
        <f t="shared" si="15"/>
        <v>6300</v>
      </c>
      <c r="G27" s="118">
        <f t="shared" si="15"/>
        <v>6300</v>
      </c>
      <c r="H27" s="118">
        <f t="shared" si="15"/>
        <v>6300</v>
      </c>
      <c r="I27" s="118">
        <f t="shared" si="15"/>
        <v>6300</v>
      </c>
      <c r="J27" s="118">
        <f t="shared" si="15"/>
        <v>6300</v>
      </c>
      <c r="K27" s="118">
        <f t="shared" si="15"/>
        <v>6300</v>
      </c>
      <c r="L27" s="118">
        <f t="shared" si="15"/>
        <v>6300</v>
      </c>
      <c r="M27" s="118">
        <f t="shared" si="15"/>
        <v>6300</v>
      </c>
      <c r="N27" s="24"/>
    </row>
    <row r="29" spans="1:14" x14ac:dyDescent="0.25">
      <c r="A29" s="17"/>
    </row>
    <row r="30" spans="1:14" x14ac:dyDescent="0.25">
      <c r="A30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4" formula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O29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5" s="12" customFormat="1" x14ac:dyDescent="0.25">
      <c r="A1" s="190" t="s">
        <v>349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65</v>
      </c>
      <c r="C2" s="14"/>
      <c r="D2" s="13"/>
      <c r="E2" s="14"/>
    </row>
    <row r="3" spans="1:15" s="12" customFormat="1" x14ac:dyDescent="0.25">
      <c r="A3" s="13" t="s">
        <v>63</v>
      </c>
      <c r="B3" s="71">
        <v>35</v>
      </c>
      <c r="C3" s="71">
        <v>35</v>
      </c>
      <c r="D3" s="71">
        <v>35</v>
      </c>
      <c r="E3" s="71">
        <v>35</v>
      </c>
      <c r="F3" s="71">
        <v>35</v>
      </c>
      <c r="G3" s="71">
        <v>35</v>
      </c>
      <c r="H3" s="71">
        <v>35</v>
      </c>
      <c r="I3" s="71">
        <v>35</v>
      </c>
      <c r="J3" s="71">
        <v>35</v>
      </c>
      <c r="K3" s="71">
        <v>35</v>
      </c>
      <c r="L3" s="71">
        <v>35</v>
      </c>
      <c r="M3" s="71">
        <v>35</v>
      </c>
      <c r="N3" s="44"/>
    </row>
    <row r="4" spans="1:15" x14ac:dyDescent="0.25">
      <c r="A4" s="13" t="s">
        <v>124</v>
      </c>
      <c r="B4" s="72">
        <v>130</v>
      </c>
      <c r="C4" s="72">
        <v>120</v>
      </c>
      <c r="D4" s="72">
        <v>125</v>
      </c>
      <c r="E4" s="72">
        <v>135</v>
      </c>
      <c r="F4" s="72">
        <v>115</v>
      </c>
      <c r="G4" s="72">
        <v>100</v>
      </c>
      <c r="H4" s="72">
        <v>140</v>
      </c>
      <c r="I4" s="72">
        <v>115</v>
      </c>
      <c r="J4" s="72">
        <v>130</v>
      </c>
      <c r="K4" s="72">
        <v>90</v>
      </c>
      <c r="L4" s="72">
        <v>120</v>
      </c>
      <c r="M4" s="72">
        <v>130</v>
      </c>
      <c r="N4" s="45">
        <f t="shared" ref="N4" si="0">SUM(B4:M4)</f>
        <v>1450</v>
      </c>
    </row>
    <row r="5" spans="1:15" x14ac:dyDescent="0.25">
      <c r="A5" s="13" t="s">
        <v>24</v>
      </c>
      <c r="B5" s="34" t="s">
        <v>31</v>
      </c>
      <c r="C5" s="34" t="s">
        <v>31</v>
      </c>
      <c r="D5" s="34" t="s">
        <v>31</v>
      </c>
      <c r="E5" s="34" t="s">
        <v>31</v>
      </c>
      <c r="F5" s="34" t="s">
        <v>31</v>
      </c>
      <c r="G5" s="34" t="s">
        <v>31</v>
      </c>
      <c r="H5" s="34" t="s">
        <v>31</v>
      </c>
      <c r="I5" s="34" t="s">
        <v>31</v>
      </c>
      <c r="J5" s="34" t="s">
        <v>31</v>
      </c>
      <c r="K5" s="34" t="s">
        <v>31</v>
      </c>
      <c r="L5" s="34" t="s">
        <v>31</v>
      </c>
      <c r="M5" s="34" t="s">
        <v>31</v>
      </c>
      <c r="N5" s="15"/>
    </row>
    <row r="6" spans="1:15" s="12" customFormat="1" x14ac:dyDescent="0.25">
      <c r="A6" s="16" t="s">
        <v>21</v>
      </c>
      <c r="B6" s="35" t="s">
        <v>0</v>
      </c>
      <c r="C6" s="35" t="s">
        <v>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5" t="s">
        <v>10</v>
      </c>
      <c r="M6" s="35" t="s">
        <v>11</v>
      </c>
      <c r="N6" s="35" t="s">
        <v>12</v>
      </c>
    </row>
    <row r="7" spans="1:15" x14ac:dyDescent="0.25">
      <c r="A7" s="17" t="s">
        <v>76</v>
      </c>
      <c r="B7" s="57" t="s">
        <v>17</v>
      </c>
      <c r="C7" s="57" t="s">
        <v>17</v>
      </c>
      <c r="D7" s="57" t="s">
        <v>17</v>
      </c>
      <c r="E7" s="57" t="s">
        <v>17</v>
      </c>
      <c r="F7" s="57" t="s">
        <v>17</v>
      </c>
      <c r="G7" s="57" t="s">
        <v>17</v>
      </c>
      <c r="H7" s="57" t="s">
        <v>17</v>
      </c>
      <c r="I7" s="57" t="s">
        <v>17</v>
      </c>
      <c r="J7" s="57" t="s">
        <v>17</v>
      </c>
      <c r="K7" s="57" t="s">
        <v>17</v>
      </c>
      <c r="L7" s="57" t="s">
        <v>17</v>
      </c>
      <c r="M7" s="57" t="s">
        <v>17</v>
      </c>
      <c r="N7" s="36"/>
    </row>
    <row r="8" spans="1:15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36"/>
    </row>
    <row r="9" spans="1:15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45">
        <f t="shared" ref="N9" si="1">SUM(B9:M9)</f>
        <v>360</v>
      </c>
    </row>
    <row r="10" spans="1:15" x14ac:dyDescent="0.25">
      <c r="A10" s="17" t="s">
        <v>20</v>
      </c>
      <c r="B10" s="15">
        <f>B9</f>
        <v>30</v>
      </c>
      <c r="C10" s="15">
        <f>C9+B10</f>
        <v>60</v>
      </c>
      <c r="D10" s="15">
        <f t="shared" ref="D10:M10" si="2">D9+C10</f>
        <v>90</v>
      </c>
      <c r="E10" s="15">
        <f t="shared" si="2"/>
        <v>120</v>
      </c>
      <c r="F10" s="15">
        <f t="shared" si="2"/>
        <v>150</v>
      </c>
      <c r="G10" s="15">
        <f t="shared" si="2"/>
        <v>180</v>
      </c>
      <c r="H10" s="15">
        <f t="shared" si="2"/>
        <v>210</v>
      </c>
      <c r="I10" s="15">
        <f t="shared" si="2"/>
        <v>240</v>
      </c>
      <c r="J10" s="15">
        <f t="shared" si="2"/>
        <v>270</v>
      </c>
      <c r="K10" s="15">
        <f t="shared" si="2"/>
        <v>300</v>
      </c>
      <c r="L10" s="15">
        <f t="shared" si="2"/>
        <v>330</v>
      </c>
      <c r="M10" s="15">
        <f t="shared" si="2"/>
        <v>360</v>
      </c>
      <c r="N10" s="36"/>
    </row>
    <row r="11" spans="1:15" x14ac:dyDescent="0.25">
      <c r="A11" s="18" t="s">
        <v>23</v>
      </c>
      <c r="B11" s="39">
        <v>360</v>
      </c>
      <c r="C11" s="39">
        <v>360</v>
      </c>
      <c r="D11" s="39">
        <v>360</v>
      </c>
      <c r="E11" s="39">
        <v>360</v>
      </c>
      <c r="F11" s="39">
        <v>360</v>
      </c>
      <c r="G11" s="39">
        <v>360</v>
      </c>
      <c r="H11" s="39">
        <v>360</v>
      </c>
      <c r="I11" s="39">
        <v>360</v>
      </c>
      <c r="J11" s="39">
        <v>360</v>
      </c>
      <c r="K11" s="39">
        <v>360</v>
      </c>
      <c r="L11" s="39">
        <v>360</v>
      </c>
      <c r="M11" s="39">
        <v>360</v>
      </c>
      <c r="N11" s="79"/>
    </row>
    <row r="12" spans="1:15" x14ac:dyDescent="0.25">
      <c r="A12" s="17" t="s">
        <v>125</v>
      </c>
      <c r="B12" s="19">
        <f t="shared" ref="B12:M12" si="3">B3*B4</f>
        <v>4550</v>
      </c>
      <c r="C12" s="19">
        <f t="shared" si="3"/>
        <v>4200</v>
      </c>
      <c r="D12" s="19">
        <f t="shared" si="3"/>
        <v>4375</v>
      </c>
      <c r="E12" s="19">
        <f t="shared" si="3"/>
        <v>4725</v>
      </c>
      <c r="F12" s="19">
        <f t="shared" si="3"/>
        <v>4025</v>
      </c>
      <c r="G12" s="19">
        <f t="shared" si="3"/>
        <v>3500</v>
      </c>
      <c r="H12" s="19">
        <f t="shared" si="3"/>
        <v>4900</v>
      </c>
      <c r="I12" s="19">
        <f t="shared" si="3"/>
        <v>4025</v>
      </c>
      <c r="J12" s="19">
        <f t="shared" si="3"/>
        <v>4550</v>
      </c>
      <c r="K12" s="19">
        <f t="shared" si="3"/>
        <v>3150</v>
      </c>
      <c r="L12" s="19">
        <f t="shared" si="3"/>
        <v>4200</v>
      </c>
      <c r="M12" s="19">
        <f t="shared" si="3"/>
        <v>4550</v>
      </c>
      <c r="N12" s="24">
        <f t="shared" ref="N12:N14" si="4">SUM(B12:M12)</f>
        <v>50750</v>
      </c>
    </row>
    <row r="13" spans="1:15" x14ac:dyDescent="0.25">
      <c r="A13" s="1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4"/>
    </row>
    <row r="14" spans="1:15" x14ac:dyDescent="0.25">
      <c r="A14" s="21" t="s">
        <v>14</v>
      </c>
      <c r="B14" s="22">
        <f t="shared" ref="B14:M14" si="5">SUM(B12:B13)</f>
        <v>4550</v>
      </c>
      <c r="C14" s="22">
        <f t="shared" si="5"/>
        <v>4200</v>
      </c>
      <c r="D14" s="22">
        <f t="shared" si="5"/>
        <v>4375</v>
      </c>
      <c r="E14" s="22">
        <f t="shared" si="5"/>
        <v>4725</v>
      </c>
      <c r="F14" s="22">
        <f t="shared" si="5"/>
        <v>4025</v>
      </c>
      <c r="G14" s="22">
        <f t="shared" si="5"/>
        <v>3500</v>
      </c>
      <c r="H14" s="22">
        <f t="shared" si="5"/>
        <v>4900</v>
      </c>
      <c r="I14" s="22">
        <f t="shared" si="5"/>
        <v>4025</v>
      </c>
      <c r="J14" s="22">
        <f t="shared" si="5"/>
        <v>4550</v>
      </c>
      <c r="K14" s="22">
        <f t="shared" si="5"/>
        <v>3150</v>
      </c>
      <c r="L14" s="22">
        <f t="shared" si="5"/>
        <v>4200</v>
      </c>
      <c r="M14" s="22">
        <f t="shared" si="5"/>
        <v>4550</v>
      </c>
      <c r="N14" s="22">
        <f t="shared" si="4"/>
        <v>50750</v>
      </c>
    </row>
    <row r="15" spans="1:15" x14ac:dyDescent="0.25">
      <c r="A15" s="17" t="s">
        <v>75</v>
      </c>
      <c r="B15" s="58">
        <v>8.4000000000000005E-2</v>
      </c>
      <c r="C15" s="58">
        <v>8.1000000000000003E-2</v>
      </c>
      <c r="D15" s="58">
        <f>C15</f>
        <v>8.1000000000000003E-2</v>
      </c>
      <c r="E15" s="58">
        <v>8.3000000000000004E-2</v>
      </c>
      <c r="F15" s="58">
        <f>D15</f>
        <v>8.1000000000000003E-2</v>
      </c>
      <c r="G15" s="58">
        <v>7.6999999999999999E-2</v>
      </c>
      <c r="H15" s="58">
        <v>7.9000000000000001E-2</v>
      </c>
      <c r="I15" s="58">
        <v>7.8E-2</v>
      </c>
      <c r="J15" s="58">
        <f>H15</f>
        <v>7.9000000000000001E-2</v>
      </c>
      <c r="K15" s="58">
        <v>7.5999999999999998E-2</v>
      </c>
      <c r="L15" s="58">
        <f>K15</f>
        <v>7.5999999999999998E-2</v>
      </c>
      <c r="M15" s="58">
        <v>7.6999999999999999E-2</v>
      </c>
      <c r="N15" s="17"/>
      <c r="O15" s="19"/>
    </row>
    <row r="16" spans="1:15" x14ac:dyDescent="0.25">
      <c r="A16" s="17" t="s">
        <v>80</v>
      </c>
      <c r="B16" s="24">
        <f>B22*B15</f>
        <v>382.20000000000005</v>
      </c>
      <c r="C16" s="24">
        <f>C22*C15-B17</f>
        <v>326.54999999999995</v>
      </c>
      <c r="D16" s="24">
        <f t="shared" ref="D16:M16" si="6">D22*D15-C17</f>
        <v>354.375</v>
      </c>
      <c r="E16" s="24">
        <f t="shared" si="6"/>
        <v>418.42500000000018</v>
      </c>
      <c r="F16" s="24">
        <f t="shared" si="6"/>
        <v>290.32499999999982</v>
      </c>
      <c r="G16" s="24">
        <f t="shared" si="6"/>
        <v>182</v>
      </c>
      <c r="H16" s="24">
        <f t="shared" si="6"/>
        <v>437.84999999999991</v>
      </c>
      <c r="I16" s="24">
        <f t="shared" si="6"/>
        <v>283.67500000000018</v>
      </c>
      <c r="J16" s="24">
        <f t="shared" si="6"/>
        <v>393.75</v>
      </c>
      <c r="K16" s="24">
        <f t="shared" si="6"/>
        <v>122.84999999999991</v>
      </c>
      <c r="L16" s="24">
        <f t="shared" si="6"/>
        <v>319.19999999999982</v>
      </c>
      <c r="M16" s="24">
        <f t="shared" si="6"/>
        <v>396.55000000000018</v>
      </c>
      <c r="N16" s="24">
        <f>SUM(B16:M16)</f>
        <v>3907.75</v>
      </c>
    </row>
    <row r="17" spans="1:14" x14ac:dyDescent="0.25">
      <c r="A17" s="41" t="s">
        <v>81</v>
      </c>
      <c r="B17" s="26">
        <f>B16</f>
        <v>382.20000000000005</v>
      </c>
      <c r="C17" s="26">
        <f>B17+C16</f>
        <v>708.75</v>
      </c>
      <c r="D17" s="26">
        <f t="shared" ref="D17:M17" si="7">C17+D16</f>
        <v>1063.125</v>
      </c>
      <c r="E17" s="26">
        <f t="shared" si="7"/>
        <v>1481.5500000000002</v>
      </c>
      <c r="F17" s="26">
        <f t="shared" si="7"/>
        <v>1771.875</v>
      </c>
      <c r="G17" s="26">
        <f t="shared" si="7"/>
        <v>1953.875</v>
      </c>
      <c r="H17" s="26">
        <f t="shared" si="7"/>
        <v>2391.7249999999999</v>
      </c>
      <c r="I17" s="26">
        <f t="shared" si="7"/>
        <v>2675.4</v>
      </c>
      <c r="J17" s="26">
        <f t="shared" si="7"/>
        <v>3069.15</v>
      </c>
      <c r="K17" s="26">
        <f t="shared" si="7"/>
        <v>3192</v>
      </c>
      <c r="L17" s="26">
        <f t="shared" si="7"/>
        <v>3511.2</v>
      </c>
      <c r="M17" s="26">
        <f t="shared" si="7"/>
        <v>3907.75</v>
      </c>
      <c r="N17" s="32"/>
    </row>
    <row r="18" spans="1:14" x14ac:dyDescent="0.25">
      <c r="A18" s="18" t="s">
        <v>79</v>
      </c>
      <c r="B18" s="27">
        <f>B16</f>
        <v>382.20000000000005</v>
      </c>
      <c r="C18" s="27">
        <f t="shared" ref="C18:M18" si="8">C16</f>
        <v>326.54999999999995</v>
      </c>
      <c r="D18" s="27">
        <f t="shared" si="8"/>
        <v>354.375</v>
      </c>
      <c r="E18" s="27">
        <f t="shared" si="8"/>
        <v>418.42500000000018</v>
      </c>
      <c r="F18" s="27">
        <f t="shared" si="8"/>
        <v>290.32499999999982</v>
      </c>
      <c r="G18" s="27">
        <f t="shared" si="8"/>
        <v>182</v>
      </c>
      <c r="H18" s="27">
        <f t="shared" si="8"/>
        <v>437.84999999999991</v>
      </c>
      <c r="I18" s="27">
        <f t="shared" si="8"/>
        <v>283.67500000000018</v>
      </c>
      <c r="J18" s="27">
        <f t="shared" si="8"/>
        <v>393.75</v>
      </c>
      <c r="K18" s="27">
        <f t="shared" si="8"/>
        <v>122.84999999999991</v>
      </c>
      <c r="L18" s="27">
        <f t="shared" si="8"/>
        <v>319.19999999999982</v>
      </c>
      <c r="M18" s="27">
        <f t="shared" si="8"/>
        <v>396.55000000000018</v>
      </c>
      <c r="N18" s="33">
        <f>SUM(B18:M18)</f>
        <v>3907.75</v>
      </c>
    </row>
    <row r="19" spans="1:14" x14ac:dyDescent="0.25">
      <c r="A19" s="42" t="s">
        <v>16</v>
      </c>
      <c r="B19" s="28">
        <f>B14-B18</f>
        <v>4167.8</v>
      </c>
      <c r="C19" s="28">
        <f t="shared" ref="C19:M19" si="9">C14-C18</f>
        <v>3873.45</v>
      </c>
      <c r="D19" s="28">
        <f t="shared" si="9"/>
        <v>4020.625</v>
      </c>
      <c r="E19" s="28">
        <f t="shared" si="9"/>
        <v>4306.5749999999998</v>
      </c>
      <c r="F19" s="28">
        <f t="shared" si="9"/>
        <v>3734.6750000000002</v>
      </c>
      <c r="G19" s="28">
        <f t="shared" si="9"/>
        <v>3318</v>
      </c>
      <c r="H19" s="28">
        <f t="shared" si="9"/>
        <v>4462.1499999999996</v>
      </c>
      <c r="I19" s="28">
        <f t="shared" si="9"/>
        <v>3741.3249999999998</v>
      </c>
      <c r="J19" s="28">
        <f t="shared" si="9"/>
        <v>4156.25</v>
      </c>
      <c r="K19" s="28">
        <f t="shared" si="9"/>
        <v>3027.15</v>
      </c>
      <c r="L19" s="28">
        <f t="shared" si="9"/>
        <v>3880.8</v>
      </c>
      <c r="M19" s="28">
        <f t="shared" si="9"/>
        <v>4153.45</v>
      </c>
      <c r="N19" s="43">
        <f>SUM(B19:M19)</f>
        <v>46842.250000000007</v>
      </c>
    </row>
    <row r="20" spans="1:14" x14ac:dyDescent="0.25">
      <c r="A20" s="17"/>
      <c r="N20" s="17"/>
    </row>
    <row r="21" spans="1:14" x14ac:dyDescent="0.25">
      <c r="A21" s="17" t="s">
        <v>41</v>
      </c>
      <c r="B21" s="56">
        <f t="shared" ref="B21:M21" si="10">SUM(B12:B13)</f>
        <v>4550</v>
      </c>
      <c r="C21" s="56">
        <f t="shared" si="10"/>
        <v>4200</v>
      </c>
      <c r="D21" s="56">
        <f t="shared" si="10"/>
        <v>4375</v>
      </c>
      <c r="E21" s="56">
        <f t="shared" si="10"/>
        <v>4725</v>
      </c>
      <c r="F21" s="56">
        <f t="shared" si="10"/>
        <v>4025</v>
      </c>
      <c r="G21" s="56">
        <f t="shared" si="10"/>
        <v>3500</v>
      </c>
      <c r="H21" s="56">
        <f t="shared" si="10"/>
        <v>4900</v>
      </c>
      <c r="I21" s="56">
        <f t="shared" si="10"/>
        <v>4025</v>
      </c>
      <c r="J21" s="56">
        <f t="shared" si="10"/>
        <v>4550</v>
      </c>
      <c r="K21" s="56">
        <f t="shared" si="10"/>
        <v>3150</v>
      </c>
      <c r="L21" s="56">
        <f t="shared" si="10"/>
        <v>4200</v>
      </c>
      <c r="M21" s="56">
        <f t="shared" si="10"/>
        <v>4550</v>
      </c>
      <c r="N21" s="24">
        <f>SUM(B21:M21)</f>
        <v>50750</v>
      </c>
    </row>
    <row r="22" spans="1:14" x14ac:dyDescent="0.25">
      <c r="A22" s="17" t="s">
        <v>42</v>
      </c>
      <c r="B22" s="19">
        <f>B21</f>
        <v>4550</v>
      </c>
      <c r="C22" s="19">
        <f>B22+C21</f>
        <v>8750</v>
      </c>
      <c r="D22" s="19">
        <f t="shared" ref="D22:M22" si="11">C22+D21</f>
        <v>13125</v>
      </c>
      <c r="E22" s="19">
        <f t="shared" si="11"/>
        <v>17850</v>
      </c>
      <c r="F22" s="19">
        <f t="shared" si="11"/>
        <v>21875</v>
      </c>
      <c r="G22" s="19">
        <f t="shared" si="11"/>
        <v>25375</v>
      </c>
      <c r="H22" s="19">
        <f t="shared" si="11"/>
        <v>30275</v>
      </c>
      <c r="I22" s="19">
        <f t="shared" si="11"/>
        <v>34300</v>
      </c>
      <c r="J22" s="19">
        <f t="shared" si="11"/>
        <v>38850</v>
      </c>
      <c r="K22" s="19">
        <f t="shared" si="11"/>
        <v>42000</v>
      </c>
      <c r="L22" s="19">
        <f t="shared" si="11"/>
        <v>46200</v>
      </c>
      <c r="M22" s="19">
        <f t="shared" si="11"/>
        <v>50750</v>
      </c>
      <c r="N22" s="24"/>
    </row>
    <row r="23" spans="1:14" x14ac:dyDescent="0.25">
      <c r="A23" s="17" t="s">
        <v>101</v>
      </c>
      <c r="B23" s="19">
        <f>SUM(B12)</f>
        <v>4550</v>
      </c>
      <c r="C23" s="19">
        <f t="shared" ref="C23:M23" si="12">SUM(C12)</f>
        <v>4200</v>
      </c>
      <c r="D23" s="19">
        <f t="shared" si="12"/>
        <v>4375</v>
      </c>
      <c r="E23" s="19">
        <f t="shared" si="12"/>
        <v>4725</v>
      </c>
      <c r="F23" s="19">
        <f t="shared" si="12"/>
        <v>4025</v>
      </c>
      <c r="G23" s="19">
        <f t="shared" si="12"/>
        <v>3500</v>
      </c>
      <c r="H23" s="19">
        <f t="shared" si="12"/>
        <v>4900</v>
      </c>
      <c r="I23" s="19">
        <f t="shared" si="12"/>
        <v>4025</v>
      </c>
      <c r="J23" s="19">
        <f t="shared" si="12"/>
        <v>4550</v>
      </c>
      <c r="K23" s="19">
        <f t="shared" si="12"/>
        <v>3150</v>
      </c>
      <c r="L23" s="19">
        <f t="shared" si="12"/>
        <v>4200</v>
      </c>
      <c r="M23" s="19">
        <f t="shared" si="12"/>
        <v>4550</v>
      </c>
      <c r="N23" s="24">
        <f>SUM(B23:M23)</f>
        <v>50750</v>
      </c>
    </row>
    <row r="24" spans="1:14" x14ac:dyDescent="0.25">
      <c r="A24" s="17" t="s">
        <v>102</v>
      </c>
      <c r="B24" s="19">
        <f>B23</f>
        <v>4550</v>
      </c>
      <c r="C24" s="19">
        <f>C23+B24</f>
        <v>8750</v>
      </c>
      <c r="D24" s="19">
        <f t="shared" ref="D24:M24" si="13">D23+C24</f>
        <v>13125</v>
      </c>
      <c r="E24" s="19">
        <f t="shared" si="13"/>
        <v>17850</v>
      </c>
      <c r="F24" s="19">
        <f t="shared" si="13"/>
        <v>21875</v>
      </c>
      <c r="G24" s="19">
        <f t="shared" si="13"/>
        <v>25375</v>
      </c>
      <c r="H24" s="19">
        <f t="shared" si="13"/>
        <v>30275</v>
      </c>
      <c r="I24" s="19">
        <f t="shared" si="13"/>
        <v>34300</v>
      </c>
      <c r="J24" s="19">
        <f t="shared" si="13"/>
        <v>38850</v>
      </c>
      <c r="K24" s="19">
        <f t="shared" si="13"/>
        <v>42000</v>
      </c>
      <c r="L24" s="19">
        <f t="shared" si="13"/>
        <v>46200</v>
      </c>
      <c r="M24" s="19">
        <f t="shared" si="13"/>
        <v>50750</v>
      </c>
      <c r="N24" s="24"/>
    </row>
    <row r="25" spans="1:14" x14ac:dyDescent="0.25">
      <c r="A25" s="17" t="s">
        <v>105</v>
      </c>
      <c r="B25" s="24">
        <f>SUM(B24/B10*B11)</f>
        <v>54600</v>
      </c>
      <c r="C25" s="24">
        <f t="shared" ref="C25:M25" si="14">SUM(C24/C10*C11)</f>
        <v>52500</v>
      </c>
      <c r="D25" s="24">
        <f t="shared" si="14"/>
        <v>52500</v>
      </c>
      <c r="E25" s="24">
        <f t="shared" si="14"/>
        <v>53550</v>
      </c>
      <c r="F25" s="24">
        <f t="shared" si="14"/>
        <v>52500</v>
      </c>
      <c r="G25" s="24">
        <f t="shared" si="14"/>
        <v>50750</v>
      </c>
      <c r="H25" s="24">
        <f t="shared" si="14"/>
        <v>51900</v>
      </c>
      <c r="I25" s="24">
        <f t="shared" si="14"/>
        <v>51450</v>
      </c>
      <c r="J25" s="24">
        <f t="shared" si="14"/>
        <v>51800</v>
      </c>
      <c r="K25" s="24">
        <f t="shared" si="14"/>
        <v>50400</v>
      </c>
      <c r="L25" s="24">
        <f t="shared" si="14"/>
        <v>50400</v>
      </c>
      <c r="M25" s="24">
        <f t="shared" si="14"/>
        <v>50750</v>
      </c>
      <c r="N25" s="24"/>
    </row>
    <row r="26" spans="1:14" x14ac:dyDescent="0.25">
      <c r="A26" s="17" t="s">
        <v>106</v>
      </c>
      <c r="B26" s="118">
        <f>SUM(B25/12)</f>
        <v>4550</v>
      </c>
      <c r="C26" s="118">
        <f t="shared" ref="C26:M26" si="15">SUM(C25/12)</f>
        <v>4375</v>
      </c>
      <c r="D26" s="118">
        <f t="shared" si="15"/>
        <v>4375</v>
      </c>
      <c r="E26" s="118">
        <f t="shared" si="15"/>
        <v>4462.5</v>
      </c>
      <c r="F26" s="118">
        <f t="shared" si="15"/>
        <v>4375</v>
      </c>
      <c r="G26" s="118">
        <f t="shared" si="15"/>
        <v>4229.166666666667</v>
      </c>
      <c r="H26" s="118">
        <f t="shared" si="15"/>
        <v>4325</v>
      </c>
      <c r="I26" s="118">
        <f t="shared" si="15"/>
        <v>4287.5</v>
      </c>
      <c r="J26" s="118">
        <f t="shared" si="15"/>
        <v>4316.666666666667</v>
      </c>
      <c r="K26" s="118">
        <f t="shared" si="15"/>
        <v>4200</v>
      </c>
      <c r="L26" s="118">
        <f t="shared" si="15"/>
        <v>4200</v>
      </c>
      <c r="M26" s="118">
        <f t="shared" si="15"/>
        <v>4229.166666666667</v>
      </c>
      <c r="N26" s="24">
        <f>SUM(B26:M26)</f>
        <v>51925</v>
      </c>
    </row>
    <row r="28" spans="1:14" x14ac:dyDescent="0.25">
      <c r="A28" s="17"/>
    </row>
    <row r="29" spans="1:14" x14ac:dyDescent="0.25">
      <c r="A29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3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18"/>
  <sheetViews>
    <sheetView tabSelected="1" zoomScaleNormal="100" workbookViewId="0"/>
  </sheetViews>
  <sheetFormatPr baseColWidth="10" defaultRowHeight="14.4" x14ac:dyDescent="0.3"/>
  <sheetData>
    <row r="7" spans="1:7" s="139" customFormat="1" ht="31.2" x14ac:dyDescent="0.6">
      <c r="A7" s="139" t="s">
        <v>517</v>
      </c>
    </row>
    <row r="9" spans="1:7" s="70" customFormat="1" ht="30.6" customHeight="1" x14ac:dyDescent="0.3">
      <c r="A9" s="140" t="s">
        <v>518</v>
      </c>
      <c r="B9" s="141"/>
      <c r="C9" s="141"/>
      <c r="D9" s="141"/>
      <c r="E9" s="141"/>
      <c r="F9" s="141"/>
      <c r="G9" s="141"/>
    </row>
    <row r="12" spans="1:7" x14ac:dyDescent="0.3">
      <c r="A12" s="142" t="s">
        <v>519</v>
      </c>
      <c r="B12" s="142"/>
    </row>
    <row r="13" spans="1:7" x14ac:dyDescent="0.3">
      <c r="A13" s="142" t="s">
        <v>520</v>
      </c>
      <c r="B13" s="142"/>
    </row>
    <row r="17" spans="1:7" x14ac:dyDescent="0.3">
      <c r="A17" s="142" t="s">
        <v>159</v>
      </c>
    </row>
    <row r="18" spans="1:7" ht="30" customHeight="1" x14ac:dyDescent="0.3">
      <c r="A18" s="189" t="s">
        <v>402</v>
      </c>
      <c r="B18" s="189"/>
      <c r="C18" s="189"/>
      <c r="D18" s="189"/>
      <c r="E18" s="189"/>
      <c r="F18" s="189"/>
      <c r="G18" s="189"/>
    </row>
  </sheetData>
  <mergeCells count="1">
    <mergeCell ref="A18:G18"/>
  </mergeCells>
  <pageMargins left="0.11811023622047245" right="0.11811023622047245" top="0.39370078740157483" bottom="0.39370078740157483" header="0.11811023622047245" footer="0.19685039370078741"/>
  <pageSetup paperSize="9" orientation="landscape" verticalDpi="0" r:id="rId1"/>
  <headerFooter>
    <oddFooter>&amp;LAnhang 1: QST-Berechnung 20200220_20200331&amp;C&amp;P&amp;RRichtlinien für Lohndatenverarbeitung Version 5.0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O34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19.109375" style="13" customWidth="1"/>
    <col min="2" max="14" width="8.6640625" style="13" customWidth="1"/>
    <col min="15" max="16384" width="11.5546875" style="13"/>
  </cols>
  <sheetData>
    <row r="1" spans="1:15" s="12" customFormat="1" x14ac:dyDescent="0.25">
      <c r="A1" s="190" t="s">
        <v>350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64</v>
      </c>
      <c r="C2" s="13"/>
    </row>
    <row r="3" spans="1:15" x14ac:dyDescent="0.25">
      <c r="A3" s="13" t="s">
        <v>63</v>
      </c>
      <c r="B3" s="71">
        <v>35</v>
      </c>
      <c r="C3" s="71">
        <v>35</v>
      </c>
      <c r="D3" s="71">
        <v>35</v>
      </c>
      <c r="E3" s="71">
        <v>35</v>
      </c>
      <c r="F3" s="71">
        <v>35</v>
      </c>
      <c r="G3" s="71">
        <v>35</v>
      </c>
      <c r="H3" s="71">
        <v>35</v>
      </c>
      <c r="I3" s="71">
        <v>35</v>
      </c>
      <c r="J3" s="71">
        <v>35</v>
      </c>
      <c r="K3" s="71">
        <v>35</v>
      </c>
      <c r="L3" s="71">
        <v>35</v>
      </c>
      <c r="M3" s="71">
        <v>35</v>
      </c>
      <c r="N3" s="44"/>
    </row>
    <row r="4" spans="1:15" x14ac:dyDescent="0.25">
      <c r="A4" s="13" t="s">
        <v>124</v>
      </c>
      <c r="B4" s="72">
        <v>130</v>
      </c>
      <c r="C4" s="72">
        <v>120</v>
      </c>
      <c r="D4" s="72">
        <v>125</v>
      </c>
      <c r="E4" s="72">
        <v>135</v>
      </c>
      <c r="F4" s="72">
        <v>115</v>
      </c>
      <c r="G4" s="72">
        <v>100</v>
      </c>
      <c r="H4" s="72">
        <v>140</v>
      </c>
      <c r="I4" s="72">
        <v>115</v>
      </c>
      <c r="J4" s="72">
        <v>130</v>
      </c>
      <c r="K4" s="72">
        <v>90</v>
      </c>
      <c r="L4" s="72">
        <v>120</v>
      </c>
      <c r="M4" s="72">
        <v>130</v>
      </c>
      <c r="N4" s="45">
        <f t="shared" ref="N4" si="0">SUM(B4:M4)</f>
        <v>1450</v>
      </c>
    </row>
    <row r="5" spans="1:15" x14ac:dyDescent="0.25">
      <c r="A5" s="13" t="s">
        <v>24</v>
      </c>
      <c r="B5" s="34" t="s">
        <v>31</v>
      </c>
      <c r="C5" s="34" t="s">
        <v>31</v>
      </c>
      <c r="D5" s="34" t="s">
        <v>31</v>
      </c>
      <c r="E5" s="34" t="s">
        <v>31</v>
      </c>
      <c r="F5" s="34" t="s">
        <v>31</v>
      </c>
      <c r="G5" s="34" t="s">
        <v>32</v>
      </c>
      <c r="H5" s="34" t="s">
        <v>32</v>
      </c>
      <c r="I5" s="34" t="s">
        <v>32</v>
      </c>
      <c r="J5" s="34" t="s">
        <v>32</v>
      </c>
      <c r="K5" s="34" t="s">
        <v>32</v>
      </c>
      <c r="L5" s="34" t="s">
        <v>32</v>
      </c>
      <c r="M5" s="34" t="s">
        <v>32</v>
      </c>
      <c r="N5" s="15"/>
    </row>
    <row r="6" spans="1:15" s="12" customFormat="1" x14ac:dyDescent="0.25">
      <c r="A6" s="16" t="s">
        <v>21</v>
      </c>
      <c r="B6" s="35" t="s">
        <v>0</v>
      </c>
      <c r="C6" s="35" t="s">
        <v>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5" t="s">
        <v>10</v>
      </c>
      <c r="M6" s="35" t="s">
        <v>11</v>
      </c>
      <c r="N6" s="35" t="s">
        <v>12</v>
      </c>
    </row>
    <row r="7" spans="1:15" x14ac:dyDescent="0.25">
      <c r="A7" s="17" t="s">
        <v>76</v>
      </c>
      <c r="B7" s="57" t="s">
        <v>17</v>
      </c>
      <c r="C7" s="57" t="s">
        <v>17</v>
      </c>
      <c r="D7" s="57" t="s">
        <v>17</v>
      </c>
      <c r="E7" s="57" t="s">
        <v>17</v>
      </c>
      <c r="F7" s="57" t="s">
        <v>17</v>
      </c>
      <c r="G7" s="57" t="s">
        <v>17</v>
      </c>
      <c r="H7" s="60" t="s">
        <v>34</v>
      </c>
      <c r="I7" s="60" t="s">
        <v>34</v>
      </c>
      <c r="J7" s="60" t="s">
        <v>34</v>
      </c>
      <c r="K7" s="60" t="s">
        <v>34</v>
      </c>
      <c r="L7" s="60" t="s">
        <v>34</v>
      </c>
      <c r="M7" s="60" t="s">
        <v>34</v>
      </c>
      <c r="N7" s="15"/>
    </row>
    <row r="8" spans="1:15" ht="24" x14ac:dyDescent="0.25">
      <c r="A8" s="130" t="s">
        <v>95</v>
      </c>
      <c r="B8" s="15"/>
      <c r="C8" s="15"/>
      <c r="D8" s="15"/>
      <c r="E8" s="15"/>
      <c r="F8" s="15"/>
      <c r="G8" s="15"/>
      <c r="H8" s="155" t="s">
        <v>153</v>
      </c>
      <c r="I8" s="15"/>
      <c r="J8" s="15"/>
      <c r="K8" s="15"/>
      <c r="L8" s="15"/>
      <c r="M8" s="15"/>
      <c r="N8" s="15"/>
    </row>
    <row r="9" spans="1:15" x14ac:dyDescent="0.25">
      <c r="A9" s="17" t="s">
        <v>18</v>
      </c>
      <c r="B9" s="15" t="s">
        <v>27</v>
      </c>
      <c r="C9" s="15" t="s">
        <v>27</v>
      </c>
      <c r="D9" s="15" t="s">
        <v>27</v>
      </c>
      <c r="E9" s="15" t="s">
        <v>27</v>
      </c>
      <c r="F9" s="15" t="s">
        <v>27</v>
      </c>
      <c r="G9" s="15" t="s">
        <v>27</v>
      </c>
      <c r="H9" s="15" t="s">
        <v>27</v>
      </c>
      <c r="I9" s="15" t="s">
        <v>27</v>
      </c>
      <c r="J9" s="15" t="s">
        <v>27</v>
      </c>
      <c r="K9" s="15" t="s">
        <v>27</v>
      </c>
      <c r="L9" s="15" t="s">
        <v>27</v>
      </c>
      <c r="M9" s="15" t="s">
        <v>27</v>
      </c>
      <c r="N9" s="15"/>
    </row>
    <row r="10" spans="1:15" x14ac:dyDescent="0.25">
      <c r="A10" s="17" t="s">
        <v>19</v>
      </c>
      <c r="B10" s="15">
        <v>30</v>
      </c>
      <c r="C10" s="15">
        <v>30</v>
      </c>
      <c r="D10" s="15">
        <v>30</v>
      </c>
      <c r="E10" s="15">
        <v>30</v>
      </c>
      <c r="F10" s="15">
        <v>30</v>
      </c>
      <c r="G10" s="15">
        <v>30</v>
      </c>
      <c r="H10" s="15">
        <v>30</v>
      </c>
      <c r="I10" s="15">
        <v>30</v>
      </c>
      <c r="J10" s="15">
        <v>30</v>
      </c>
      <c r="K10" s="15">
        <v>30</v>
      </c>
      <c r="L10" s="15">
        <v>30</v>
      </c>
      <c r="M10" s="15">
        <v>30</v>
      </c>
      <c r="N10" s="38">
        <f t="shared" ref="N10" si="1">SUM(B10:M10)</f>
        <v>360</v>
      </c>
    </row>
    <row r="11" spans="1:15" x14ac:dyDescent="0.25">
      <c r="A11" s="17" t="s">
        <v>20</v>
      </c>
      <c r="B11" s="15">
        <f>B10</f>
        <v>30</v>
      </c>
      <c r="C11" s="15">
        <f>B11+C10</f>
        <v>60</v>
      </c>
      <c r="D11" s="15">
        <f t="shared" ref="D11:M11" si="2">C11+D10</f>
        <v>90</v>
      </c>
      <c r="E11" s="15">
        <f t="shared" si="2"/>
        <v>120</v>
      </c>
      <c r="F11" s="15">
        <f t="shared" si="2"/>
        <v>150</v>
      </c>
      <c r="G11" s="15">
        <f t="shared" si="2"/>
        <v>180</v>
      </c>
      <c r="H11" s="15">
        <f t="shared" si="2"/>
        <v>210</v>
      </c>
      <c r="I11" s="15">
        <f t="shared" si="2"/>
        <v>240</v>
      </c>
      <c r="J11" s="15">
        <f t="shared" si="2"/>
        <v>270</v>
      </c>
      <c r="K11" s="15">
        <f t="shared" si="2"/>
        <v>300</v>
      </c>
      <c r="L11" s="15">
        <f t="shared" si="2"/>
        <v>330</v>
      </c>
      <c r="M11" s="15">
        <f t="shared" si="2"/>
        <v>360</v>
      </c>
      <c r="N11" s="15"/>
    </row>
    <row r="12" spans="1:15" x14ac:dyDescent="0.25">
      <c r="A12" s="18" t="s">
        <v>23</v>
      </c>
      <c r="B12" s="39">
        <v>360</v>
      </c>
      <c r="C12" s="39">
        <v>360</v>
      </c>
      <c r="D12" s="39">
        <v>360</v>
      </c>
      <c r="E12" s="39">
        <v>360</v>
      </c>
      <c r="F12" s="39">
        <v>360</v>
      </c>
      <c r="G12" s="39">
        <v>360</v>
      </c>
      <c r="H12" s="39">
        <v>360</v>
      </c>
      <c r="I12" s="39">
        <v>360</v>
      </c>
      <c r="J12" s="39">
        <v>360</v>
      </c>
      <c r="K12" s="39">
        <v>360</v>
      </c>
      <c r="L12" s="39">
        <v>360</v>
      </c>
      <c r="M12" s="39">
        <v>360</v>
      </c>
      <c r="N12" s="39"/>
    </row>
    <row r="13" spans="1:15" x14ac:dyDescent="0.25">
      <c r="A13" s="17" t="s">
        <v>125</v>
      </c>
      <c r="B13" s="19">
        <f t="shared" ref="B13:M13" si="3">B3*B4</f>
        <v>4550</v>
      </c>
      <c r="C13" s="19">
        <f t="shared" si="3"/>
        <v>4200</v>
      </c>
      <c r="D13" s="19">
        <f t="shared" si="3"/>
        <v>4375</v>
      </c>
      <c r="E13" s="19">
        <f t="shared" si="3"/>
        <v>4725</v>
      </c>
      <c r="F13" s="19">
        <f t="shared" si="3"/>
        <v>4025</v>
      </c>
      <c r="G13" s="19">
        <f t="shared" si="3"/>
        <v>3500</v>
      </c>
      <c r="H13" s="19">
        <f t="shared" si="3"/>
        <v>4900</v>
      </c>
      <c r="I13" s="19">
        <f t="shared" si="3"/>
        <v>4025</v>
      </c>
      <c r="J13" s="19">
        <f t="shared" si="3"/>
        <v>4550</v>
      </c>
      <c r="K13" s="19">
        <f t="shared" si="3"/>
        <v>3150</v>
      </c>
      <c r="L13" s="19">
        <f t="shared" si="3"/>
        <v>4200</v>
      </c>
      <c r="M13" s="19">
        <f t="shared" si="3"/>
        <v>4550</v>
      </c>
      <c r="N13" s="19">
        <f t="shared" ref="N13:N15" si="4">SUM(B13:M13)</f>
        <v>50750</v>
      </c>
    </row>
    <row r="14" spans="1:15" x14ac:dyDescent="0.2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f t="shared" si="4"/>
        <v>0</v>
      </c>
    </row>
    <row r="15" spans="1:15" x14ac:dyDescent="0.25">
      <c r="A15" s="21" t="s">
        <v>14</v>
      </c>
      <c r="B15" s="22">
        <f t="shared" ref="B15:M15" si="5">SUM(B13:B14)</f>
        <v>4550</v>
      </c>
      <c r="C15" s="22">
        <f t="shared" si="5"/>
        <v>4200</v>
      </c>
      <c r="D15" s="22">
        <f t="shared" si="5"/>
        <v>4375</v>
      </c>
      <c r="E15" s="22">
        <f t="shared" si="5"/>
        <v>4725</v>
      </c>
      <c r="F15" s="22">
        <f t="shared" si="5"/>
        <v>4025</v>
      </c>
      <c r="G15" s="22">
        <f t="shared" si="5"/>
        <v>3500</v>
      </c>
      <c r="H15" s="22">
        <f t="shared" si="5"/>
        <v>4900</v>
      </c>
      <c r="I15" s="22">
        <f t="shared" si="5"/>
        <v>4025</v>
      </c>
      <c r="J15" s="22">
        <f t="shared" si="5"/>
        <v>4550</v>
      </c>
      <c r="K15" s="22">
        <f t="shared" si="5"/>
        <v>3150</v>
      </c>
      <c r="L15" s="22">
        <f t="shared" si="5"/>
        <v>4200</v>
      </c>
      <c r="M15" s="22">
        <f t="shared" si="5"/>
        <v>4550</v>
      </c>
      <c r="N15" s="22">
        <f t="shared" si="4"/>
        <v>50750</v>
      </c>
    </row>
    <row r="16" spans="1:15" x14ac:dyDescent="0.25">
      <c r="A16" s="17" t="s">
        <v>75</v>
      </c>
      <c r="B16" s="58">
        <v>8.4000000000000005E-2</v>
      </c>
      <c r="C16" s="58">
        <v>8.1000000000000003E-2</v>
      </c>
      <c r="D16" s="58">
        <v>8.1000000000000003E-2</v>
      </c>
      <c r="E16" s="58">
        <v>8.3000000000000004E-2</v>
      </c>
      <c r="F16" s="58">
        <v>8.1000000000000003E-2</v>
      </c>
      <c r="G16" s="58">
        <v>7.6999999999999999E-2</v>
      </c>
      <c r="H16" s="58">
        <v>7.9000000000000001E-2</v>
      </c>
      <c r="I16" s="58">
        <v>7.8E-2</v>
      </c>
      <c r="J16" s="58">
        <v>7.9000000000000001E-2</v>
      </c>
      <c r="K16" s="58">
        <v>7.5999999999999998E-2</v>
      </c>
      <c r="L16" s="58">
        <v>7.5999999999999998E-2</v>
      </c>
      <c r="M16" s="58">
        <v>7.6999999999999999E-2</v>
      </c>
      <c r="O16" s="19"/>
    </row>
    <row r="17" spans="1:15" x14ac:dyDescent="0.25">
      <c r="A17" s="17" t="s">
        <v>80</v>
      </c>
      <c r="B17" s="24">
        <f>B27*B16</f>
        <v>382.20000000000005</v>
      </c>
      <c r="C17" s="24">
        <f>C27*C16-B19</f>
        <v>326.54999999999995</v>
      </c>
      <c r="D17" s="24">
        <f>D27*D16-C19</f>
        <v>354.375</v>
      </c>
      <c r="E17" s="24">
        <f>E27*E16-D19</f>
        <v>418.42500000000018</v>
      </c>
      <c r="F17" s="24">
        <f>F27*F16-E19</f>
        <v>290.32499999999982</v>
      </c>
      <c r="G17" s="24">
        <f>G27*G16-F19</f>
        <v>182</v>
      </c>
      <c r="H17" s="24"/>
      <c r="I17" s="24"/>
      <c r="J17" s="24"/>
      <c r="K17" s="24"/>
      <c r="L17" s="24"/>
      <c r="M17" s="24"/>
      <c r="N17" s="24">
        <f>SUM(B17:M17)</f>
        <v>1953.875</v>
      </c>
      <c r="O17" s="24"/>
    </row>
    <row r="18" spans="1:15" x14ac:dyDescent="0.25">
      <c r="A18" s="17" t="s">
        <v>54</v>
      </c>
      <c r="B18" s="24"/>
      <c r="C18" s="24"/>
      <c r="D18" s="24"/>
      <c r="E18" s="24"/>
      <c r="F18" s="24"/>
      <c r="G18" s="24"/>
      <c r="H18" s="24">
        <f t="shared" ref="H18:M18" si="6">H27*H16-G19</f>
        <v>50.75</v>
      </c>
      <c r="I18" s="24">
        <f t="shared" si="6"/>
        <v>-25.375</v>
      </c>
      <c r="J18" s="24">
        <f t="shared" si="6"/>
        <v>25.375</v>
      </c>
      <c r="K18" s="24">
        <f t="shared" si="6"/>
        <v>-76.125</v>
      </c>
      <c r="L18" s="24">
        <f t="shared" si="6"/>
        <v>0</v>
      </c>
      <c r="M18" s="24">
        <f t="shared" si="6"/>
        <v>25.375</v>
      </c>
      <c r="N18" s="24">
        <f>SUM(B18:M18)</f>
        <v>0</v>
      </c>
      <c r="O18" s="24"/>
    </row>
    <row r="19" spans="1:15" x14ac:dyDescent="0.25">
      <c r="A19" s="17" t="s">
        <v>81</v>
      </c>
      <c r="B19" s="24">
        <f>B17</f>
        <v>382.20000000000005</v>
      </c>
      <c r="C19" s="24">
        <f>B19+C17</f>
        <v>708.75</v>
      </c>
      <c r="D19" s="24">
        <f t="shared" ref="D19:G19" si="7">C19+D17</f>
        <v>1063.125</v>
      </c>
      <c r="E19" s="24">
        <f t="shared" si="7"/>
        <v>1481.5500000000002</v>
      </c>
      <c r="F19" s="24">
        <f t="shared" si="7"/>
        <v>1771.875</v>
      </c>
      <c r="G19" s="24">
        <f t="shared" si="7"/>
        <v>1953.875</v>
      </c>
      <c r="H19" s="24">
        <f t="shared" ref="H19:M19" si="8">G19+H18</f>
        <v>2004.625</v>
      </c>
      <c r="I19" s="24">
        <f t="shared" si="8"/>
        <v>1979.25</v>
      </c>
      <c r="J19" s="24">
        <f t="shared" si="8"/>
        <v>2004.625</v>
      </c>
      <c r="K19" s="24">
        <f t="shared" si="8"/>
        <v>1928.5</v>
      </c>
      <c r="L19" s="24">
        <f t="shared" si="8"/>
        <v>1928.5</v>
      </c>
      <c r="M19" s="24">
        <f t="shared" si="8"/>
        <v>1953.875</v>
      </c>
      <c r="N19" s="24"/>
      <c r="O19" s="19"/>
    </row>
    <row r="20" spans="1:15" x14ac:dyDescent="0.25">
      <c r="A20" s="17" t="s">
        <v>72</v>
      </c>
      <c r="B20" s="24"/>
      <c r="C20" s="24"/>
      <c r="D20" s="24"/>
      <c r="E20" s="24"/>
      <c r="F20" s="24"/>
      <c r="G20" s="23"/>
      <c r="H20" s="61">
        <v>7.1999999999999995E-2</v>
      </c>
      <c r="I20" s="61">
        <v>7.0999999999999994E-2</v>
      </c>
      <c r="J20" s="61">
        <v>7.1999999999999995E-2</v>
      </c>
      <c r="K20" s="61">
        <v>6.8000000000000005E-2</v>
      </c>
      <c r="L20" s="61">
        <v>6.8000000000000005E-2</v>
      </c>
      <c r="M20" s="61">
        <v>6.9000000000000006E-2</v>
      </c>
      <c r="N20" s="24"/>
      <c r="O20" s="19"/>
    </row>
    <row r="21" spans="1:15" x14ac:dyDescent="0.25">
      <c r="A21" s="17" t="s">
        <v>84</v>
      </c>
      <c r="B21" s="24"/>
      <c r="C21" s="24"/>
      <c r="D21" s="24"/>
      <c r="E21" s="24"/>
      <c r="F21" s="24"/>
      <c r="G21" s="24">
        <f>G29*G20</f>
        <v>0</v>
      </c>
      <c r="H21" s="24">
        <f>H29*H20-G22</f>
        <v>352.79999999999995</v>
      </c>
      <c r="I21" s="24">
        <f>I29*I20-H22</f>
        <v>280.875</v>
      </c>
      <c r="J21" s="24">
        <f>J29*J20-I22</f>
        <v>336.52499999999998</v>
      </c>
      <c r="K21" s="24">
        <f>K29*K20-J22</f>
        <v>160.30000000000007</v>
      </c>
      <c r="L21" s="24">
        <f>L29*L20-K22</f>
        <v>285.60000000000014</v>
      </c>
      <c r="M21" s="24">
        <f t="shared" ref="M21" si="9">M29*M20-L22</f>
        <v>334.77500000000009</v>
      </c>
      <c r="N21" s="24">
        <f>SUM(B21:M21)</f>
        <v>1750.8750000000002</v>
      </c>
      <c r="O21" s="19"/>
    </row>
    <row r="22" spans="1:15" x14ac:dyDescent="0.25">
      <c r="A22" s="17" t="s">
        <v>85</v>
      </c>
      <c r="B22" s="24"/>
      <c r="C22" s="24"/>
      <c r="D22" s="24"/>
      <c r="E22" s="24"/>
      <c r="F22" s="24"/>
      <c r="G22" s="24">
        <f>G21</f>
        <v>0</v>
      </c>
      <c r="H22" s="24">
        <f t="shared" ref="H22:M22" si="10">H21+G22</f>
        <v>352.79999999999995</v>
      </c>
      <c r="I22" s="24">
        <f t="shared" si="10"/>
        <v>633.67499999999995</v>
      </c>
      <c r="J22" s="24">
        <f t="shared" si="10"/>
        <v>970.19999999999993</v>
      </c>
      <c r="K22" s="24">
        <f t="shared" si="10"/>
        <v>1130.5</v>
      </c>
      <c r="L22" s="24">
        <f t="shared" si="10"/>
        <v>1416.1000000000001</v>
      </c>
      <c r="M22" s="24">
        <f t="shared" si="10"/>
        <v>1750.8750000000002</v>
      </c>
      <c r="N22" s="24"/>
      <c r="O22" s="19"/>
    </row>
    <row r="23" spans="1:15" x14ac:dyDescent="0.25">
      <c r="A23" s="18" t="s">
        <v>79</v>
      </c>
      <c r="B23" s="33">
        <f>B17+B18+B21</f>
        <v>382.20000000000005</v>
      </c>
      <c r="C23" s="33">
        <f t="shared" ref="C23:M23" si="11">C17+C18+C21</f>
        <v>326.54999999999995</v>
      </c>
      <c r="D23" s="33">
        <f t="shared" si="11"/>
        <v>354.375</v>
      </c>
      <c r="E23" s="33">
        <f t="shared" si="11"/>
        <v>418.42500000000018</v>
      </c>
      <c r="F23" s="33">
        <f t="shared" si="11"/>
        <v>290.32499999999982</v>
      </c>
      <c r="G23" s="33">
        <f t="shared" si="11"/>
        <v>182</v>
      </c>
      <c r="H23" s="33">
        <f t="shared" si="11"/>
        <v>403.54999999999995</v>
      </c>
      <c r="I23" s="33">
        <f t="shared" si="11"/>
        <v>255.5</v>
      </c>
      <c r="J23" s="33">
        <f t="shared" si="11"/>
        <v>361.9</v>
      </c>
      <c r="K23" s="33">
        <f t="shared" si="11"/>
        <v>84.175000000000068</v>
      </c>
      <c r="L23" s="33">
        <f t="shared" si="11"/>
        <v>285.60000000000014</v>
      </c>
      <c r="M23" s="33">
        <f t="shared" si="11"/>
        <v>360.15000000000009</v>
      </c>
      <c r="N23" s="27">
        <f>SUM(B23:M23)</f>
        <v>3704.7500000000005</v>
      </c>
      <c r="O23" s="19"/>
    </row>
    <row r="24" spans="1:15" x14ac:dyDescent="0.25">
      <c r="A24" s="12" t="s">
        <v>16</v>
      </c>
      <c r="B24" s="28">
        <f t="shared" ref="B24:M24" si="12">B15-B23</f>
        <v>4167.8</v>
      </c>
      <c r="C24" s="28">
        <f t="shared" si="12"/>
        <v>3873.45</v>
      </c>
      <c r="D24" s="28">
        <f t="shared" si="12"/>
        <v>4020.625</v>
      </c>
      <c r="E24" s="28">
        <f t="shared" si="12"/>
        <v>4306.5749999999998</v>
      </c>
      <c r="F24" s="28">
        <f t="shared" si="12"/>
        <v>3734.6750000000002</v>
      </c>
      <c r="G24" s="28">
        <f t="shared" si="12"/>
        <v>3318</v>
      </c>
      <c r="H24" s="28">
        <f t="shared" si="12"/>
        <v>4496.45</v>
      </c>
      <c r="I24" s="28">
        <f t="shared" si="12"/>
        <v>3769.5</v>
      </c>
      <c r="J24" s="28">
        <f t="shared" si="12"/>
        <v>4188.1000000000004</v>
      </c>
      <c r="K24" s="28">
        <f t="shared" si="12"/>
        <v>3065.8249999999998</v>
      </c>
      <c r="L24" s="28">
        <f t="shared" si="12"/>
        <v>3914.3999999999996</v>
      </c>
      <c r="M24" s="28">
        <f t="shared" si="12"/>
        <v>4189.8500000000004</v>
      </c>
      <c r="N24" s="28">
        <f>SUM(B24:M24)</f>
        <v>47045.25</v>
      </c>
    </row>
    <row r="26" spans="1:15" x14ac:dyDescent="0.25">
      <c r="A26" s="17" t="s">
        <v>41</v>
      </c>
      <c r="B26" s="56">
        <f t="shared" ref="B26:G26" si="13">SUM(B13:B14)</f>
        <v>4550</v>
      </c>
      <c r="C26" s="56">
        <f t="shared" si="13"/>
        <v>4200</v>
      </c>
      <c r="D26" s="56">
        <f t="shared" si="13"/>
        <v>4375</v>
      </c>
      <c r="E26" s="56">
        <f t="shared" si="13"/>
        <v>4725</v>
      </c>
      <c r="F26" s="56">
        <f t="shared" si="13"/>
        <v>4025</v>
      </c>
      <c r="G26" s="56">
        <f t="shared" si="13"/>
        <v>3500</v>
      </c>
      <c r="H26" s="24"/>
      <c r="I26" s="24"/>
      <c r="J26" s="24"/>
      <c r="K26" s="24"/>
      <c r="L26" s="24"/>
      <c r="M26" s="24"/>
      <c r="N26" s="24">
        <f>SUM(B26:M26)</f>
        <v>25375</v>
      </c>
    </row>
    <row r="27" spans="1:15" x14ac:dyDescent="0.25">
      <c r="A27" s="17" t="s">
        <v>42</v>
      </c>
      <c r="B27" s="24">
        <f>B26</f>
        <v>4550</v>
      </c>
      <c r="C27" s="24">
        <f t="shared" ref="C27:M27" si="14">B27+C26</f>
        <v>8750</v>
      </c>
      <c r="D27" s="24">
        <f t="shared" si="14"/>
        <v>13125</v>
      </c>
      <c r="E27" s="24">
        <f t="shared" si="14"/>
        <v>17850</v>
      </c>
      <c r="F27" s="24">
        <f t="shared" si="14"/>
        <v>21875</v>
      </c>
      <c r="G27" s="24">
        <f t="shared" si="14"/>
        <v>25375</v>
      </c>
      <c r="H27" s="24">
        <f t="shared" si="14"/>
        <v>25375</v>
      </c>
      <c r="I27" s="24">
        <f t="shared" si="14"/>
        <v>25375</v>
      </c>
      <c r="J27" s="24">
        <f t="shared" si="14"/>
        <v>25375</v>
      </c>
      <c r="K27" s="24">
        <f t="shared" si="14"/>
        <v>25375</v>
      </c>
      <c r="L27" s="24">
        <f t="shared" si="14"/>
        <v>25375</v>
      </c>
      <c r="M27" s="24">
        <f t="shared" si="14"/>
        <v>25375</v>
      </c>
      <c r="N27" s="19"/>
    </row>
    <row r="28" spans="1:15" x14ac:dyDescent="0.25">
      <c r="A28" s="17" t="s">
        <v>46</v>
      </c>
      <c r="B28" s="19"/>
      <c r="C28" s="19"/>
      <c r="D28" s="19"/>
      <c r="E28" s="19"/>
      <c r="F28" s="19"/>
      <c r="G28" s="24"/>
      <c r="H28" s="49">
        <f t="shared" ref="H28:M28" si="15">SUM(H13:H14)</f>
        <v>4900</v>
      </c>
      <c r="I28" s="49">
        <f t="shared" si="15"/>
        <v>4025</v>
      </c>
      <c r="J28" s="49">
        <f t="shared" si="15"/>
        <v>4550</v>
      </c>
      <c r="K28" s="49">
        <f t="shared" si="15"/>
        <v>3150</v>
      </c>
      <c r="L28" s="49">
        <f t="shared" si="15"/>
        <v>4200</v>
      </c>
      <c r="M28" s="49">
        <f t="shared" si="15"/>
        <v>4550</v>
      </c>
      <c r="N28" s="24">
        <f>SUM(B28:M28)</f>
        <v>25375</v>
      </c>
    </row>
    <row r="29" spans="1:15" x14ac:dyDescent="0.25">
      <c r="A29" s="17" t="s">
        <v>50</v>
      </c>
      <c r="B29" s="19"/>
      <c r="C29" s="19"/>
      <c r="D29" s="19"/>
      <c r="E29" s="19"/>
      <c r="F29" s="19"/>
      <c r="G29" s="24"/>
      <c r="H29" s="24">
        <f>H28+G29</f>
        <v>4900</v>
      </c>
      <c r="I29" s="24">
        <f t="shared" ref="I29:M29" si="16">I28+H29</f>
        <v>8925</v>
      </c>
      <c r="J29" s="24">
        <f t="shared" si="16"/>
        <v>13475</v>
      </c>
      <c r="K29" s="24">
        <f t="shared" si="16"/>
        <v>16625</v>
      </c>
      <c r="L29" s="24">
        <f t="shared" si="16"/>
        <v>20825</v>
      </c>
      <c r="M29" s="24">
        <f t="shared" si="16"/>
        <v>25375</v>
      </c>
      <c r="N29" s="19"/>
    </row>
    <row r="30" spans="1:15" x14ac:dyDescent="0.25">
      <c r="A30" s="17" t="s">
        <v>30</v>
      </c>
      <c r="B30" s="19">
        <f t="shared" ref="B30:G30" si="17">B26</f>
        <v>4550</v>
      </c>
      <c r="C30" s="19">
        <f t="shared" si="17"/>
        <v>4200</v>
      </c>
      <c r="D30" s="19">
        <f t="shared" si="17"/>
        <v>4375</v>
      </c>
      <c r="E30" s="19">
        <f t="shared" si="17"/>
        <v>4725</v>
      </c>
      <c r="F30" s="19">
        <f t="shared" si="17"/>
        <v>4025</v>
      </c>
      <c r="G30" s="19">
        <f t="shared" si="17"/>
        <v>3500</v>
      </c>
      <c r="H30" s="19">
        <f t="shared" ref="H30:M30" si="18">H28</f>
        <v>4900</v>
      </c>
      <c r="I30" s="19">
        <f t="shared" si="18"/>
        <v>4025</v>
      </c>
      <c r="J30" s="19">
        <f t="shared" si="18"/>
        <v>4550</v>
      </c>
      <c r="K30" s="19">
        <f t="shared" si="18"/>
        <v>3150</v>
      </c>
      <c r="L30" s="19">
        <f t="shared" si="18"/>
        <v>4200</v>
      </c>
      <c r="M30" s="19">
        <f t="shared" si="18"/>
        <v>4550</v>
      </c>
      <c r="N30" s="24">
        <f>SUM(B30:M30)</f>
        <v>50750</v>
      </c>
    </row>
    <row r="31" spans="1:15" x14ac:dyDescent="0.25">
      <c r="A31" s="17" t="s">
        <v>101</v>
      </c>
      <c r="B31" s="19">
        <f>B13</f>
        <v>4550</v>
      </c>
      <c r="C31" s="19">
        <f t="shared" ref="C31:M31" si="19">C13</f>
        <v>4200</v>
      </c>
      <c r="D31" s="19">
        <f t="shared" si="19"/>
        <v>4375</v>
      </c>
      <c r="E31" s="19">
        <f t="shared" si="19"/>
        <v>4725</v>
      </c>
      <c r="F31" s="19">
        <f t="shared" si="19"/>
        <v>4025</v>
      </c>
      <c r="G31" s="19">
        <f t="shared" si="19"/>
        <v>3500</v>
      </c>
      <c r="H31" s="19">
        <f t="shared" si="19"/>
        <v>4900</v>
      </c>
      <c r="I31" s="19">
        <f t="shared" si="19"/>
        <v>4025</v>
      </c>
      <c r="J31" s="19">
        <f t="shared" si="19"/>
        <v>4550</v>
      </c>
      <c r="K31" s="19">
        <f t="shared" si="19"/>
        <v>3150</v>
      </c>
      <c r="L31" s="19">
        <f t="shared" si="19"/>
        <v>4200</v>
      </c>
      <c r="M31" s="19">
        <f t="shared" si="19"/>
        <v>4550</v>
      </c>
      <c r="N31" s="24">
        <f>SUM(B31:M31)</f>
        <v>50750</v>
      </c>
    </row>
    <row r="32" spans="1:15" x14ac:dyDescent="0.25">
      <c r="A32" s="17" t="s">
        <v>102</v>
      </c>
      <c r="B32" s="19">
        <f>B31</f>
        <v>4550</v>
      </c>
      <c r="C32" s="19">
        <f>C31+B32</f>
        <v>8750</v>
      </c>
      <c r="D32" s="19">
        <f t="shared" ref="D32:M32" si="20">D31+C32</f>
        <v>13125</v>
      </c>
      <c r="E32" s="19">
        <f t="shared" si="20"/>
        <v>17850</v>
      </c>
      <c r="F32" s="19">
        <f t="shared" si="20"/>
        <v>21875</v>
      </c>
      <c r="G32" s="19">
        <f t="shared" si="20"/>
        <v>25375</v>
      </c>
      <c r="H32" s="19">
        <f>H31+G32</f>
        <v>30275</v>
      </c>
      <c r="I32" s="19">
        <f t="shared" si="20"/>
        <v>34300</v>
      </c>
      <c r="J32" s="19">
        <f t="shared" si="20"/>
        <v>38850</v>
      </c>
      <c r="K32" s="19">
        <f t="shared" si="20"/>
        <v>42000</v>
      </c>
      <c r="L32" s="19">
        <f t="shared" si="20"/>
        <v>46200</v>
      </c>
      <c r="M32" s="19">
        <f t="shared" si="20"/>
        <v>50750</v>
      </c>
      <c r="N32" s="24"/>
    </row>
    <row r="33" spans="1:14" x14ac:dyDescent="0.25">
      <c r="A33" s="17" t="s">
        <v>105</v>
      </c>
      <c r="B33" s="24">
        <f t="shared" ref="B33:M33" si="21">SUM(B32/B11*B12)</f>
        <v>54600</v>
      </c>
      <c r="C33" s="24">
        <f t="shared" si="21"/>
        <v>52500</v>
      </c>
      <c r="D33" s="24">
        <f t="shared" si="21"/>
        <v>52500</v>
      </c>
      <c r="E33" s="24">
        <f t="shared" si="21"/>
        <v>53550</v>
      </c>
      <c r="F33" s="24">
        <f t="shared" si="21"/>
        <v>52500</v>
      </c>
      <c r="G33" s="24">
        <f t="shared" si="21"/>
        <v>50750</v>
      </c>
      <c r="H33" s="24">
        <f t="shared" si="21"/>
        <v>51900</v>
      </c>
      <c r="I33" s="24">
        <f t="shared" si="21"/>
        <v>51450</v>
      </c>
      <c r="J33" s="24">
        <f t="shared" si="21"/>
        <v>51800</v>
      </c>
      <c r="K33" s="24">
        <f t="shared" si="21"/>
        <v>50400</v>
      </c>
      <c r="L33" s="24">
        <f t="shared" si="21"/>
        <v>50400</v>
      </c>
      <c r="M33" s="24">
        <f t="shared" si="21"/>
        <v>50750</v>
      </c>
      <c r="N33" s="24"/>
    </row>
    <row r="34" spans="1:14" x14ac:dyDescent="0.25">
      <c r="A34" s="17" t="s">
        <v>106</v>
      </c>
      <c r="B34" s="118">
        <f>SUM(B33/12)</f>
        <v>4550</v>
      </c>
      <c r="C34" s="118">
        <f t="shared" ref="C34:M34" si="22">SUM(C33/12)</f>
        <v>4375</v>
      </c>
      <c r="D34" s="118">
        <f t="shared" si="22"/>
        <v>4375</v>
      </c>
      <c r="E34" s="118">
        <f t="shared" si="22"/>
        <v>4462.5</v>
      </c>
      <c r="F34" s="118">
        <f t="shared" si="22"/>
        <v>4375</v>
      </c>
      <c r="G34" s="118">
        <f t="shared" si="22"/>
        <v>4229.166666666667</v>
      </c>
      <c r="H34" s="118">
        <f t="shared" si="22"/>
        <v>4325</v>
      </c>
      <c r="I34" s="118">
        <f t="shared" si="22"/>
        <v>4287.5</v>
      </c>
      <c r="J34" s="118">
        <f t="shared" si="22"/>
        <v>4316.666666666667</v>
      </c>
      <c r="K34" s="118">
        <f t="shared" si="22"/>
        <v>4200</v>
      </c>
      <c r="L34" s="118">
        <f t="shared" si="22"/>
        <v>4200</v>
      </c>
      <c r="M34" s="118">
        <f t="shared" si="22"/>
        <v>4229.166666666667</v>
      </c>
      <c r="N34" s="24">
        <f>SUM(B34:M34)</f>
        <v>51925</v>
      </c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00000"/>
  </sheetPr>
  <dimension ref="A1:G31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" style="13" customWidth="1"/>
    <col min="2" max="2" width="9.109375" style="13" customWidth="1"/>
    <col min="3" max="3" width="9.44140625" style="13" customWidth="1"/>
    <col min="4" max="5" width="8.6640625" style="13" customWidth="1"/>
    <col min="6" max="16384" width="11.5546875" style="13"/>
  </cols>
  <sheetData>
    <row r="1" spans="1:7" s="12" customFormat="1" x14ac:dyDescent="0.25">
      <c r="A1" s="190" t="s">
        <v>351</v>
      </c>
      <c r="B1" s="190"/>
      <c r="C1" s="190"/>
      <c r="D1" s="190"/>
      <c r="E1" s="190"/>
      <c r="F1" s="190"/>
      <c r="G1" s="190"/>
    </row>
    <row r="2" spans="1:7" s="12" customFormat="1" x14ac:dyDescent="0.25">
      <c r="A2" s="13" t="s">
        <v>112</v>
      </c>
      <c r="B2" s="126" t="s">
        <v>66</v>
      </c>
      <c r="C2" s="126" t="s">
        <v>67</v>
      </c>
      <c r="D2" s="15"/>
    </row>
    <row r="3" spans="1:7" s="12" customFormat="1" x14ac:dyDescent="0.25">
      <c r="A3" s="13" t="s">
        <v>108</v>
      </c>
      <c r="B3" s="15"/>
      <c r="C3" s="126" t="s">
        <v>68</v>
      </c>
      <c r="D3" s="126" t="s">
        <v>69</v>
      </c>
    </row>
    <row r="4" spans="1:7" x14ac:dyDescent="0.25">
      <c r="A4" s="13" t="s">
        <v>109</v>
      </c>
      <c r="B4" s="34">
        <v>1</v>
      </c>
      <c r="C4" s="34">
        <v>1</v>
      </c>
      <c r="D4" s="67">
        <v>1</v>
      </c>
      <c r="E4" s="15"/>
    </row>
    <row r="5" spans="1:7" x14ac:dyDescent="0.25">
      <c r="A5" s="13" t="s">
        <v>24</v>
      </c>
      <c r="B5" s="34" t="s">
        <v>31</v>
      </c>
      <c r="C5" s="34" t="s">
        <v>31</v>
      </c>
      <c r="D5" s="67" t="s">
        <v>31</v>
      </c>
      <c r="E5" s="15"/>
    </row>
    <row r="6" spans="1:7" s="12" customFormat="1" x14ac:dyDescent="0.25">
      <c r="A6" s="16" t="s">
        <v>21</v>
      </c>
      <c r="B6" s="35" t="s">
        <v>0</v>
      </c>
      <c r="C6" s="35" t="s">
        <v>1</v>
      </c>
      <c r="D6" s="68" t="s">
        <v>2</v>
      </c>
      <c r="E6" s="35" t="s">
        <v>12</v>
      </c>
    </row>
    <row r="7" spans="1:7" x14ac:dyDescent="0.25">
      <c r="A7" s="17" t="s">
        <v>76</v>
      </c>
      <c r="B7" s="57" t="s">
        <v>17</v>
      </c>
      <c r="C7" s="57" t="s">
        <v>17</v>
      </c>
      <c r="D7" s="74" t="s">
        <v>17</v>
      </c>
      <c r="E7" s="15"/>
    </row>
    <row r="8" spans="1:7" x14ac:dyDescent="0.25">
      <c r="A8" s="17" t="s">
        <v>18</v>
      </c>
      <c r="B8" s="15" t="s">
        <v>27</v>
      </c>
      <c r="C8" s="15" t="s">
        <v>27</v>
      </c>
      <c r="D8" s="64" t="s">
        <v>27</v>
      </c>
      <c r="E8" s="15"/>
    </row>
    <row r="9" spans="1:7" x14ac:dyDescent="0.25">
      <c r="A9" s="17" t="s">
        <v>19</v>
      </c>
      <c r="B9" s="15">
        <v>15</v>
      </c>
      <c r="C9" s="15">
        <v>20</v>
      </c>
      <c r="D9" s="64">
        <v>18</v>
      </c>
      <c r="E9" s="38">
        <f>SUM(B9:D9)</f>
        <v>53</v>
      </c>
    </row>
    <row r="10" spans="1:7" x14ac:dyDescent="0.25">
      <c r="A10" s="17" t="s">
        <v>20</v>
      </c>
      <c r="B10" s="15">
        <f>B9</f>
        <v>15</v>
      </c>
      <c r="C10" s="15">
        <f>B10+C9</f>
        <v>35</v>
      </c>
      <c r="D10" s="64">
        <f t="shared" ref="D10" si="0">C10+D9</f>
        <v>53</v>
      </c>
      <c r="E10" s="15"/>
    </row>
    <row r="11" spans="1:7" x14ac:dyDescent="0.25">
      <c r="A11" s="18" t="s">
        <v>23</v>
      </c>
      <c r="B11" s="39">
        <v>360</v>
      </c>
      <c r="C11" s="39">
        <v>360</v>
      </c>
      <c r="D11" s="39">
        <v>360</v>
      </c>
      <c r="E11" s="39"/>
    </row>
    <row r="12" spans="1:7" x14ac:dyDescent="0.25">
      <c r="A12" s="17" t="s">
        <v>13</v>
      </c>
      <c r="B12" s="19">
        <v>5000</v>
      </c>
      <c r="C12" s="19">
        <v>6000</v>
      </c>
      <c r="D12" s="26">
        <v>3000</v>
      </c>
      <c r="E12" s="19">
        <f>SUM(B12:D12)</f>
        <v>14000</v>
      </c>
    </row>
    <row r="13" spans="1:7" x14ac:dyDescent="0.25">
      <c r="A13" s="17" t="s">
        <v>33</v>
      </c>
      <c r="B13" s="19"/>
      <c r="C13" s="19"/>
      <c r="D13" s="26">
        <v>2000</v>
      </c>
      <c r="E13" s="19">
        <f>SUM(B13:D13)</f>
        <v>2000</v>
      </c>
    </row>
    <row r="14" spans="1:7" x14ac:dyDescent="0.25">
      <c r="A14" s="17"/>
      <c r="B14" s="19"/>
      <c r="C14" s="19"/>
      <c r="D14" s="26"/>
      <c r="E14" s="19"/>
    </row>
    <row r="15" spans="1:7" x14ac:dyDescent="0.25">
      <c r="A15" s="21" t="s">
        <v>14</v>
      </c>
      <c r="B15" s="22">
        <f t="shared" ref="B15:D15" si="1">SUM(B12:B13)</f>
        <v>5000</v>
      </c>
      <c r="C15" s="22">
        <f t="shared" si="1"/>
        <v>6000</v>
      </c>
      <c r="D15" s="22">
        <f t="shared" si="1"/>
        <v>5000</v>
      </c>
      <c r="E15" s="22">
        <f>SUM(B15:D15)</f>
        <v>16000</v>
      </c>
    </row>
    <row r="16" spans="1:7" x14ac:dyDescent="0.25">
      <c r="A16" s="17" t="s">
        <v>75</v>
      </c>
      <c r="B16" s="58">
        <f>Ansätze!C168</f>
        <v>0.16899999999999998</v>
      </c>
      <c r="C16" s="58">
        <f>Ansätze!C157</f>
        <v>0.16300000000000001</v>
      </c>
      <c r="D16" s="65">
        <f>Ansätze!C130</f>
        <v>0.14599999999999999</v>
      </c>
      <c r="F16" s="19"/>
    </row>
    <row r="17" spans="1:6" x14ac:dyDescent="0.25">
      <c r="A17" s="17" t="s">
        <v>80</v>
      </c>
      <c r="B17" s="24">
        <f>B23*B16</f>
        <v>844.99999999999989</v>
      </c>
      <c r="C17" s="24">
        <f>C23*C16-B18</f>
        <v>948.00000000000011</v>
      </c>
      <c r="D17" s="32">
        <f>D23*D16-C18</f>
        <v>543</v>
      </c>
      <c r="E17" s="24">
        <f>SUM(B17:D17)</f>
        <v>2336</v>
      </c>
      <c r="F17" s="24"/>
    </row>
    <row r="18" spans="1:6" x14ac:dyDescent="0.25">
      <c r="A18" s="17" t="s">
        <v>81</v>
      </c>
      <c r="B18" s="24">
        <f>B17</f>
        <v>844.99999999999989</v>
      </c>
      <c r="C18" s="24">
        <f>B18+C17</f>
        <v>1793</v>
      </c>
      <c r="D18" s="32">
        <f t="shared" ref="D18" si="2">C18+D17</f>
        <v>2336</v>
      </c>
      <c r="E18" s="24"/>
      <c r="F18" s="19"/>
    </row>
    <row r="19" spans="1:6" x14ac:dyDescent="0.25">
      <c r="A19" s="18" t="s">
        <v>79</v>
      </c>
      <c r="B19" s="27">
        <f>B17</f>
        <v>844.99999999999989</v>
      </c>
      <c r="C19" s="27">
        <f t="shared" ref="C19:D19" si="3">C17</f>
        <v>948.00000000000011</v>
      </c>
      <c r="D19" s="27">
        <f t="shared" si="3"/>
        <v>543</v>
      </c>
      <c r="E19" s="33">
        <f>SUM(B19:D19)</f>
        <v>2336</v>
      </c>
    </row>
    <row r="20" spans="1:6" x14ac:dyDescent="0.25">
      <c r="A20" s="12" t="s">
        <v>16</v>
      </c>
      <c r="B20" s="28">
        <f>B15-B19</f>
        <v>4155</v>
      </c>
      <c r="C20" s="28">
        <f t="shared" ref="C20:D20" si="4">C15-C19</f>
        <v>5052</v>
      </c>
      <c r="D20" s="66">
        <f t="shared" si="4"/>
        <v>4457</v>
      </c>
      <c r="E20" s="28">
        <f>SUM(B20:D20)</f>
        <v>13664</v>
      </c>
    </row>
    <row r="21" spans="1:6" x14ac:dyDescent="0.25">
      <c r="D21" s="25"/>
    </row>
    <row r="22" spans="1:6" x14ac:dyDescent="0.25">
      <c r="A22" s="17" t="s">
        <v>41</v>
      </c>
      <c r="B22" s="56">
        <f>SUM(B12:B13)</f>
        <v>5000</v>
      </c>
      <c r="C22" s="56">
        <f>SUM(C12:C13)</f>
        <v>6000</v>
      </c>
      <c r="D22" s="75">
        <f>SUM(D12:D13)</f>
        <v>5000</v>
      </c>
      <c r="E22" s="24">
        <f>SUM(B22:D22)</f>
        <v>16000</v>
      </c>
    </row>
    <row r="23" spans="1:6" x14ac:dyDescent="0.25">
      <c r="A23" s="17" t="s">
        <v>42</v>
      </c>
      <c r="B23" s="24">
        <f>B22</f>
        <v>5000</v>
      </c>
      <c r="C23" s="24">
        <f t="shared" ref="C23:D23" si="5">B23+C22</f>
        <v>11000</v>
      </c>
      <c r="D23" s="32">
        <f t="shared" si="5"/>
        <v>16000</v>
      </c>
      <c r="E23" s="19"/>
    </row>
    <row r="24" spans="1:6" x14ac:dyDescent="0.25">
      <c r="A24" s="17" t="s">
        <v>30</v>
      </c>
      <c r="B24" s="19">
        <f t="shared" ref="B24:D24" si="6">B22</f>
        <v>5000</v>
      </c>
      <c r="C24" s="19">
        <f t="shared" si="6"/>
        <v>6000</v>
      </c>
      <c r="D24" s="26">
        <f t="shared" si="6"/>
        <v>5000</v>
      </c>
      <c r="E24" s="24">
        <f>SUM(B24:D24)</f>
        <v>16000</v>
      </c>
    </row>
    <row r="25" spans="1:6" x14ac:dyDescent="0.25">
      <c r="A25" s="17" t="s">
        <v>101</v>
      </c>
      <c r="B25" s="19">
        <f>B12</f>
        <v>5000</v>
      </c>
      <c r="C25" s="19">
        <f t="shared" ref="C25:D25" si="7">C12</f>
        <v>6000</v>
      </c>
      <c r="D25" s="19">
        <f t="shared" si="7"/>
        <v>3000</v>
      </c>
      <c r="E25" s="24">
        <f>SUM(B25:D25)</f>
        <v>14000</v>
      </c>
    </row>
    <row r="26" spans="1:6" x14ac:dyDescent="0.25">
      <c r="A26" s="17" t="s">
        <v>102</v>
      </c>
      <c r="B26" s="19">
        <f>B25</f>
        <v>5000</v>
      </c>
      <c r="C26" s="19">
        <f>C25+B26</f>
        <v>11000</v>
      </c>
      <c r="D26" s="26">
        <f>D25+C26</f>
        <v>14000</v>
      </c>
      <c r="E26" s="24"/>
    </row>
    <row r="27" spans="1:6" x14ac:dyDescent="0.25">
      <c r="A27" s="17" t="s">
        <v>103</v>
      </c>
      <c r="B27" s="24"/>
      <c r="C27" s="24"/>
      <c r="D27" s="32">
        <v>2000</v>
      </c>
      <c r="E27" s="24">
        <f>SUM(B27:D27)</f>
        <v>2000</v>
      </c>
    </row>
    <row r="28" spans="1:6" x14ac:dyDescent="0.25">
      <c r="A28" s="17" t="s">
        <v>104</v>
      </c>
      <c r="B28" s="24"/>
      <c r="C28" s="24">
        <f>C27</f>
        <v>0</v>
      </c>
      <c r="D28" s="32">
        <f>D27+C28</f>
        <v>2000</v>
      </c>
      <c r="E28" s="24"/>
    </row>
    <row r="29" spans="1:6" x14ac:dyDescent="0.25">
      <c r="A29" s="17" t="s">
        <v>105</v>
      </c>
      <c r="B29" s="24">
        <f>SUM(B26/B10*B11)+B28</f>
        <v>120000</v>
      </c>
      <c r="C29" s="24">
        <f>SUM(C26/C10*C11)+C28</f>
        <v>113142.85714285714</v>
      </c>
      <c r="D29" s="32">
        <f>SUM(D26/D10*D11)+D28</f>
        <v>97094.339622641506</v>
      </c>
      <c r="E29" s="24"/>
    </row>
    <row r="30" spans="1:6" x14ac:dyDescent="0.25">
      <c r="A30" s="17" t="s">
        <v>106</v>
      </c>
      <c r="B30" s="118">
        <f>B29/12</f>
        <v>10000</v>
      </c>
      <c r="C30" s="118">
        <f>C29/12</f>
        <v>9428.5714285714294</v>
      </c>
      <c r="D30" s="119">
        <f>D29/12</f>
        <v>8091.1949685534591</v>
      </c>
    </row>
    <row r="31" spans="1:6" x14ac:dyDescent="0.25">
      <c r="A31" s="42"/>
    </row>
  </sheetData>
  <mergeCells count="1">
    <mergeCell ref="A1:G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5:D24 B26:D27" formulaRange="1"/>
  </ignoredError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I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5546875" style="13" customWidth="1"/>
    <col min="2" max="8" width="8.6640625" style="13" customWidth="1"/>
    <col min="9" max="16384" width="11.5546875" style="13"/>
  </cols>
  <sheetData>
    <row r="1" spans="1:9" s="12" customFormat="1" x14ac:dyDescent="0.25">
      <c r="A1" s="190" t="s">
        <v>352</v>
      </c>
      <c r="B1" s="190"/>
      <c r="C1" s="190"/>
      <c r="D1" s="190"/>
      <c r="E1" s="190"/>
      <c r="F1" s="190"/>
      <c r="G1" s="190"/>
      <c r="H1" s="190"/>
    </row>
    <row r="2" spans="1:9" s="12" customFormat="1" x14ac:dyDescent="0.25">
      <c r="A2" s="13" t="s">
        <v>108</v>
      </c>
      <c r="B2" s="13"/>
      <c r="C2" s="14"/>
      <c r="D2" s="13"/>
      <c r="E2" s="14"/>
      <c r="G2" s="73">
        <v>44362</v>
      </c>
    </row>
    <row r="3" spans="1:9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15"/>
    </row>
    <row r="4" spans="1:9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15"/>
    </row>
    <row r="5" spans="1:9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12</v>
      </c>
    </row>
    <row r="6" spans="1:9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36"/>
    </row>
    <row r="7" spans="1:9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36"/>
    </row>
    <row r="8" spans="1:9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15</v>
      </c>
      <c r="H8" s="45">
        <f>SUM(B8:G8)</f>
        <v>165</v>
      </c>
    </row>
    <row r="9" spans="1:9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G9" si="0">D8+C9</f>
        <v>90</v>
      </c>
      <c r="E9" s="15">
        <f t="shared" si="0"/>
        <v>120</v>
      </c>
      <c r="F9" s="15">
        <f t="shared" si="0"/>
        <v>150</v>
      </c>
      <c r="G9" s="15">
        <f t="shared" si="0"/>
        <v>165</v>
      </c>
      <c r="H9" s="36"/>
    </row>
    <row r="10" spans="1:9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143"/>
    </row>
    <row r="11" spans="1:9" x14ac:dyDescent="0.25">
      <c r="A11" s="18" t="s">
        <v>337</v>
      </c>
      <c r="B11" s="112">
        <f>B12</f>
        <v>6000</v>
      </c>
      <c r="C11" s="112">
        <f>C12+B11</f>
        <v>12000</v>
      </c>
      <c r="D11" s="112">
        <f t="shared" ref="D11:G11" si="1">D12+C11</f>
        <v>18000</v>
      </c>
      <c r="E11" s="112">
        <f t="shared" si="1"/>
        <v>24000</v>
      </c>
      <c r="F11" s="112">
        <f t="shared" si="1"/>
        <v>30000</v>
      </c>
      <c r="G11" s="112">
        <f t="shared" si="1"/>
        <v>33000</v>
      </c>
      <c r="H11" s="46"/>
    </row>
    <row r="12" spans="1:9" x14ac:dyDescent="0.25">
      <c r="A12" s="17" t="s">
        <v>13</v>
      </c>
      <c r="B12" s="19">
        <v>6000</v>
      </c>
      <c r="C12" s="19">
        <v>6000</v>
      </c>
      <c r="D12" s="19">
        <v>6000</v>
      </c>
      <c r="E12" s="19">
        <v>6000</v>
      </c>
      <c r="F12" s="19">
        <v>6000</v>
      </c>
      <c r="G12" s="19">
        <v>3000</v>
      </c>
      <c r="H12" s="24">
        <f>SUM(B12:G12)</f>
        <v>33000</v>
      </c>
    </row>
    <row r="13" spans="1:9" x14ac:dyDescent="0.25">
      <c r="A13" s="17" t="s">
        <v>90</v>
      </c>
      <c r="B13" s="19"/>
      <c r="C13" s="19"/>
      <c r="D13" s="19"/>
      <c r="E13" s="19"/>
      <c r="F13" s="19"/>
      <c r="G13" s="19">
        <f>G11/12</f>
        <v>2750</v>
      </c>
      <c r="H13" s="24">
        <f>SUM(B13:G13)</f>
        <v>2750</v>
      </c>
    </row>
    <row r="14" spans="1:9" x14ac:dyDescent="0.25">
      <c r="A14" s="17"/>
      <c r="B14" s="19"/>
      <c r="C14" s="19"/>
      <c r="D14" s="19"/>
      <c r="E14" s="19"/>
      <c r="F14" s="19"/>
      <c r="G14" s="19"/>
      <c r="H14" s="24">
        <f>SUM(B14:G14)</f>
        <v>0</v>
      </c>
    </row>
    <row r="15" spans="1:9" x14ac:dyDescent="0.25">
      <c r="A15" s="21" t="s">
        <v>14</v>
      </c>
      <c r="B15" s="22">
        <f t="shared" ref="B15:G15" si="2">SUM(B12:B14)</f>
        <v>6000</v>
      </c>
      <c r="C15" s="22">
        <f t="shared" si="2"/>
        <v>6000</v>
      </c>
      <c r="D15" s="22">
        <f t="shared" si="2"/>
        <v>6000</v>
      </c>
      <c r="E15" s="22">
        <f t="shared" si="2"/>
        <v>6000</v>
      </c>
      <c r="F15" s="22">
        <f t="shared" si="2"/>
        <v>6000</v>
      </c>
      <c r="G15" s="22">
        <f t="shared" si="2"/>
        <v>5750</v>
      </c>
      <c r="H15" s="22">
        <f>SUM(B15:G15)</f>
        <v>35750</v>
      </c>
    </row>
    <row r="16" spans="1:9" x14ac:dyDescent="0.25">
      <c r="A16" s="17" t="s">
        <v>75</v>
      </c>
      <c r="B16" s="58">
        <f>Ansätze!C88</f>
        <v>0.115</v>
      </c>
      <c r="C16" s="58">
        <f>$B$16</f>
        <v>0.115</v>
      </c>
      <c r="D16" s="58">
        <f t="shared" ref="D16:F16" si="3">$B$16</f>
        <v>0.115</v>
      </c>
      <c r="E16" s="58">
        <f t="shared" si="3"/>
        <v>0.115</v>
      </c>
      <c r="F16" s="58">
        <f t="shared" si="3"/>
        <v>0.115</v>
      </c>
      <c r="G16" s="58">
        <f>Ansätze!C98</f>
        <v>0.124</v>
      </c>
      <c r="H16" s="17"/>
      <c r="I16" s="19"/>
    </row>
    <row r="17" spans="1:8" x14ac:dyDescent="0.25">
      <c r="A17" s="17" t="s">
        <v>80</v>
      </c>
      <c r="B17" s="24">
        <f>B23*B16</f>
        <v>690</v>
      </c>
      <c r="C17" s="24">
        <f>C23*C16-B18</f>
        <v>690</v>
      </c>
      <c r="D17" s="24">
        <f t="shared" ref="D17:G17" si="4">D23*D16-C18</f>
        <v>690</v>
      </c>
      <c r="E17" s="24">
        <f t="shared" si="4"/>
        <v>690</v>
      </c>
      <c r="F17" s="24">
        <f t="shared" si="4"/>
        <v>690</v>
      </c>
      <c r="G17" s="24">
        <f t="shared" si="4"/>
        <v>983</v>
      </c>
      <c r="H17" s="24">
        <f>SUM(B17:G17)</f>
        <v>4433</v>
      </c>
    </row>
    <row r="18" spans="1:8" x14ac:dyDescent="0.25">
      <c r="A18" s="41" t="s">
        <v>81</v>
      </c>
      <c r="B18" s="26">
        <f>B17</f>
        <v>690</v>
      </c>
      <c r="C18" s="26">
        <f>B18+C17</f>
        <v>1380</v>
      </c>
      <c r="D18" s="26">
        <f t="shared" ref="D18:G18" si="5">C18+D17</f>
        <v>2070</v>
      </c>
      <c r="E18" s="26">
        <f t="shared" si="5"/>
        <v>2760</v>
      </c>
      <c r="F18" s="26">
        <f t="shared" si="5"/>
        <v>3450</v>
      </c>
      <c r="G18" s="26">
        <f t="shared" si="5"/>
        <v>4433</v>
      </c>
      <c r="H18" s="32"/>
    </row>
    <row r="19" spans="1:8" x14ac:dyDescent="0.25">
      <c r="A19" s="18" t="s">
        <v>79</v>
      </c>
      <c r="B19" s="27">
        <f>B17</f>
        <v>690</v>
      </c>
      <c r="C19" s="27">
        <f t="shared" ref="C19:G19" si="6">C17</f>
        <v>690</v>
      </c>
      <c r="D19" s="27">
        <f t="shared" si="6"/>
        <v>690</v>
      </c>
      <c r="E19" s="27">
        <f t="shared" si="6"/>
        <v>690</v>
      </c>
      <c r="F19" s="27">
        <f t="shared" si="6"/>
        <v>690</v>
      </c>
      <c r="G19" s="27">
        <f t="shared" si="6"/>
        <v>983</v>
      </c>
      <c r="H19" s="33">
        <f>SUM(B19:G19)</f>
        <v>4433</v>
      </c>
    </row>
    <row r="20" spans="1:8" x14ac:dyDescent="0.25">
      <c r="A20" s="42" t="s">
        <v>16</v>
      </c>
      <c r="B20" s="28">
        <f>B15-B19</f>
        <v>5310</v>
      </c>
      <c r="C20" s="28">
        <f t="shared" ref="C20:G20" si="7">C15-C19</f>
        <v>5310</v>
      </c>
      <c r="D20" s="28">
        <f t="shared" si="7"/>
        <v>5310</v>
      </c>
      <c r="E20" s="28">
        <f t="shared" si="7"/>
        <v>5310</v>
      </c>
      <c r="F20" s="28">
        <f t="shared" si="7"/>
        <v>5310</v>
      </c>
      <c r="G20" s="28">
        <f t="shared" si="7"/>
        <v>4767</v>
      </c>
      <c r="H20" s="43">
        <f>SUM(B20:G20)</f>
        <v>31317</v>
      </c>
    </row>
    <row r="21" spans="1:8" x14ac:dyDescent="0.25">
      <c r="A21" s="17"/>
      <c r="H21" s="17"/>
    </row>
    <row r="22" spans="1:8" x14ac:dyDescent="0.25">
      <c r="A22" s="17" t="s">
        <v>41</v>
      </c>
      <c r="B22" s="56">
        <f t="shared" ref="B22:G22" si="8">SUM(B12:B14)</f>
        <v>6000</v>
      </c>
      <c r="C22" s="56">
        <f t="shared" si="8"/>
        <v>6000</v>
      </c>
      <c r="D22" s="56">
        <f t="shared" si="8"/>
        <v>6000</v>
      </c>
      <c r="E22" s="56">
        <f t="shared" si="8"/>
        <v>6000</v>
      </c>
      <c r="F22" s="56">
        <f t="shared" si="8"/>
        <v>6000</v>
      </c>
      <c r="G22" s="56">
        <f t="shared" si="8"/>
        <v>5750</v>
      </c>
      <c r="H22" s="24">
        <f>SUM(B22:G22)</f>
        <v>35750</v>
      </c>
    </row>
    <row r="23" spans="1:8" x14ac:dyDescent="0.25">
      <c r="A23" s="17" t="s">
        <v>42</v>
      </c>
      <c r="B23" s="19">
        <f>B22</f>
        <v>6000</v>
      </c>
      <c r="C23" s="19">
        <f>B23+C22</f>
        <v>12000</v>
      </c>
      <c r="D23" s="19">
        <f t="shared" ref="D23:G23" si="9">C23+D22</f>
        <v>18000</v>
      </c>
      <c r="E23" s="19">
        <f t="shared" si="9"/>
        <v>24000</v>
      </c>
      <c r="F23" s="19">
        <f t="shared" si="9"/>
        <v>30000</v>
      </c>
      <c r="G23" s="19">
        <f t="shared" si="9"/>
        <v>35750</v>
      </c>
      <c r="H23" s="24"/>
    </row>
    <row r="24" spans="1:8" x14ac:dyDescent="0.25">
      <c r="A24" s="17" t="s">
        <v>101</v>
      </c>
      <c r="B24" s="19">
        <f>B12+B13</f>
        <v>6000</v>
      </c>
      <c r="C24" s="19">
        <f t="shared" ref="C24:G24" si="10">C12+C13</f>
        <v>6000</v>
      </c>
      <c r="D24" s="19">
        <f t="shared" si="10"/>
        <v>6000</v>
      </c>
      <c r="E24" s="19">
        <f t="shared" si="10"/>
        <v>6000</v>
      </c>
      <c r="F24" s="19">
        <f t="shared" si="10"/>
        <v>6000</v>
      </c>
      <c r="G24" s="19">
        <f t="shared" si="10"/>
        <v>5750</v>
      </c>
      <c r="H24" s="24">
        <f>SUM(B24:G24)</f>
        <v>35750</v>
      </c>
    </row>
    <row r="25" spans="1:8" x14ac:dyDescent="0.25">
      <c r="A25" s="17" t="s">
        <v>102</v>
      </c>
      <c r="B25" s="19">
        <f>B24</f>
        <v>6000</v>
      </c>
      <c r="C25" s="19">
        <f>C24+B25</f>
        <v>12000</v>
      </c>
      <c r="D25" s="19">
        <f t="shared" ref="D25:G25" si="11">D24+C25</f>
        <v>18000</v>
      </c>
      <c r="E25" s="19">
        <f t="shared" si="11"/>
        <v>24000</v>
      </c>
      <c r="F25" s="19">
        <f t="shared" si="11"/>
        <v>30000</v>
      </c>
      <c r="G25" s="19">
        <f t="shared" si="11"/>
        <v>35750</v>
      </c>
      <c r="H25" s="24"/>
    </row>
    <row r="26" spans="1:8" x14ac:dyDescent="0.25">
      <c r="A26" s="17" t="s">
        <v>105</v>
      </c>
      <c r="B26" s="24">
        <f t="shared" ref="B26:G26" si="12">SUM(B25/B9*B10)</f>
        <v>72000</v>
      </c>
      <c r="C26" s="24">
        <f t="shared" si="12"/>
        <v>72000</v>
      </c>
      <c r="D26" s="24">
        <f t="shared" si="12"/>
        <v>72000</v>
      </c>
      <c r="E26" s="24">
        <f t="shared" si="12"/>
        <v>72000</v>
      </c>
      <c r="F26" s="24">
        <f t="shared" si="12"/>
        <v>72000</v>
      </c>
      <c r="G26" s="24">
        <f t="shared" si="12"/>
        <v>78000</v>
      </c>
      <c r="H26" s="24"/>
    </row>
    <row r="27" spans="1:8" x14ac:dyDescent="0.25">
      <c r="A27" s="17" t="s">
        <v>106</v>
      </c>
      <c r="B27" s="118">
        <f>SUM(B26/12)</f>
        <v>6000</v>
      </c>
      <c r="C27" s="118">
        <f t="shared" ref="C27:G27" si="13">SUM(C26/12)</f>
        <v>6000</v>
      </c>
      <c r="D27" s="118">
        <f t="shared" si="13"/>
        <v>6000</v>
      </c>
      <c r="E27" s="118">
        <f t="shared" si="13"/>
        <v>6000</v>
      </c>
      <c r="F27" s="118">
        <f t="shared" si="13"/>
        <v>6000</v>
      </c>
      <c r="G27" s="118">
        <f t="shared" si="13"/>
        <v>6500</v>
      </c>
      <c r="H27" s="24"/>
    </row>
    <row r="28" spans="1:8" x14ac:dyDescent="0.25">
      <c r="A28" s="17"/>
      <c r="B28" s="17"/>
      <c r="C28" s="17"/>
      <c r="D28" s="17"/>
      <c r="E28" s="17"/>
      <c r="F28" s="17"/>
      <c r="G28" s="17"/>
    </row>
    <row r="29" spans="1:8" x14ac:dyDescent="0.25">
      <c r="A29" s="42"/>
    </row>
    <row r="33" spans="1:2" x14ac:dyDescent="0.25">
      <c r="A33" s="17"/>
      <c r="B33" s="17"/>
    </row>
    <row r="34" spans="1:2" x14ac:dyDescent="0.25">
      <c r="A34" s="17"/>
    </row>
    <row r="35" spans="1:2" x14ac:dyDescent="0.25">
      <c r="A35" s="17"/>
    </row>
  </sheetData>
  <mergeCells count="1">
    <mergeCell ref="A1:H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4" formula="1"/>
  </ignoredError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00000"/>
  </sheetPr>
  <dimension ref="A1:M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5546875" style="13" customWidth="1"/>
    <col min="2" max="12" width="8.6640625" style="13" customWidth="1"/>
    <col min="13" max="16384" width="11.5546875" style="13"/>
  </cols>
  <sheetData>
    <row r="1" spans="1:13" s="12" customFormat="1" x14ac:dyDescent="0.25">
      <c r="A1" s="190" t="s">
        <v>353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3" s="12" customFormat="1" x14ac:dyDescent="0.25">
      <c r="A2" s="13" t="s">
        <v>108</v>
      </c>
      <c r="B2" s="13"/>
      <c r="C2" s="14"/>
      <c r="D2" s="13"/>
      <c r="E2" s="14"/>
      <c r="K2" s="73">
        <v>44484</v>
      </c>
    </row>
    <row r="3" spans="1:13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15"/>
    </row>
    <row r="4" spans="1:13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15"/>
    </row>
    <row r="5" spans="1:13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12</v>
      </c>
    </row>
    <row r="6" spans="1:13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36"/>
    </row>
    <row r="7" spans="1:13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36"/>
    </row>
    <row r="8" spans="1:13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15</v>
      </c>
      <c r="L8" s="45">
        <f>SUM(B8:K8)</f>
        <v>285</v>
      </c>
    </row>
    <row r="9" spans="1:13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K9" si="0">D8+C9</f>
        <v>90</v>
      </c>
      <c r="E9" s="15">
        <f t="shared" si="0"/>
        <v>120</v>
      </c>
      <c r="F9" s="15">
        <f t="shared" si="0"/>
        <v>150</v>
      </c>
      <c r="G9" s="15">
        <f t="shared" si="0"/>
        <v>180</v>
      </c>
      <c r="H9" s="15">
        <f t="shared" si="0"/>
        <v>210</v>
      </c>
      <c r="I9" s="15">
        <f t="shared" si="0"/>
        <v>240</v>
      </c>
      <c r="J9" s="15">
        <f t="shared" si="0"/>
        <v>270</v>
      </c>
      <c r="K9" s="15">
        <f t="shared" si="0"/>
        <v>285</v>
      </c>
      <c r="L9" s="36"/>
    </row>
    <row r="10" spans="1:13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143"/>
    </row>
    <row r="11" spans="1:13" x14ac:dyDescent="0.25">
      <c r="A11" s="18" t="s">
        <v>337</v>
      </c>
      <c r="B11" s="112">
        <f>B12</f>
        <v>6000</v>
      </c>
      <c r="C11" s="112">
        <f>C12+B11</f>
        <v>12000</v>
      </c>
      <c r="D11" s="112">
        <f>D12+C11</f>
        <v>18000</v>
      </c>
      <c r="E11" s="112">
        <f>E12</f>
        <v>6000</v>
      </c>
      <c r="F11" s="112">
        <f>F12+E11</f>
        <v>12000</v>
      </c>
      <c r="G11" s="112">
        <f>G12+F11</f>
        <v>18000</v>
      </c>
      <c r="H11" s="112">
        <f>H12</f>
        <v>6000</v>
      </c>
      <c r="I11" s="112">
        <f>I12+H11</f>
        <v>12000</v>
      </c>
      <c r="J11" s="112">
        <f>J12+I11</f>
        <v>18000</v>
      </c>
      <c r="K11" s="112">
        <f>K12</f>
        <v>3000</v>
      </c>
      <c r="L11" s="46"/>
    </row>
    <row r="12" spans="1:13" x14ac:dyDescent="0.25">
      <c r="A12" s="17" t="s">
        <v>13</v>
      </c>
      <c r="B12" s="19">
        <v>6000</v>
      </c>
      <c r="C12" s="19">
        <v>6000</v>
      </c>
      <c r="D12" s="19">
        <v>6000</v>
      </c>
      <c r="E12" s="19">
        <v>6000</v>
      </c>
      <c r="F12" s="19">
        <v>6000</v>
      </c>
      <c r="G12" s="19">
        <v>6000</v>
      </c>
      <c r="H12" s="19">
        <v>6000</v>
      </c>
      <c r="I12" s="19">
        <v>6000</v>
      </c>
      <c r="J12" s="19">
        <v>6000</v>
      </c>
      <c r="K12" s="19">
        <v>3000</v>
      </c>
      <c r="L12" s="24">
        <f>SUM(B12:K12)</f>
        <v>57000</v>
      </c>
    </row>
    <row r="13" spans="1:13" x14ac:dyDescent="0.25">
      <c r="A13" s="17" t="s">
        <v>90</v>
      </c>
      <c r="B13" s="19"/>
      <c r="C13" s="19"/>
      <c r="D13" s="19">
        <f>D11/12</f>
        <v>1500</v>
      </c>
      <c r="E13" s="19"/>
      <c r="F13" s="19"/>
      <c r="G13" s="19">
        <f>G11/12</f>
        <v>1500</v>
      </c>
      <c r="H13" s="19"/>
      <c r="I13" s="19"/>
      <c r="J13" s="19">
        <f>J11/12</f>
        <v>1500</v>
      </c>
      <c r="K13" s="19">
        <f>K11/12</f>
        <v>250</v>
      </c>
      <c r="L13" s="24">
        <f>SUM(B13:K13)</f>
        <v>4750</v>
      </c>
    </row>
    <row r="14" spans="1:13" x14ac:dyDescent="0.2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4">
        <f>SUM(B14:K14)</f>
        <v>0</v>
      </c>
    </row>
    <row r="15" spans="1:13" x14ac:dyDescent="0.25">
      <c r="A15" s="21" t="s">
        <v>14</v>
      </c>
      <c r="B15" s="22">
        <f t="shared" ref="B15:K15" si="1">SUM(B12:B14)</f>
        <v>6000</v>
      </c>
      <c r="C15" s="22">
        <f t="shared" si="1"/>
        <v>6000</v>
      </c>
      <c r="D15" s="22">
        <f t="shared" si="1"/>
        <v>7500</v>
      </c>
      <c r="E15" s="22">
        <f t="shared" si="1"/>
        <v>6000</v>
      </c>
      <c r="F15" s="22">
        <f t="shared" si="1"/>
        <v>6000</v>
      </c>
      <c r="G15" s="22">
        <f t="shared" si="1"/>
        <v>7500</v>
      </c>
      <c r="H15" s="22">
        <f t="shared" si="1"/>
        <v>6000</v>
      </c>
      <c r="I15" s="22">
        <f t="shared" si="1"/>
        <v>6000</v>
      </c>
      <c r="J15" s="22">
        <f t="shared" si="1"/>
        <v>7500</v>
      </c>
      <c r="K15" s="22">
        <f t="shared" si="1"/>
        <v>3250</v>
      </c>
      <c r="L15" s="22">
        <f>SUM(B15:K15)</f>
        <v>61750</v>
      </c>
    </row>
    <row r="16" spans="1:13" x14ac:dyDescent="0.25">
      <c r="A16" s="17" t="s">
        <v>75</v>
      </c>
      <c r="B16" s="58">
        <f>Ansätze!C88</f>
        <v>0.115</v>
      </c>
      <c r="C16" s="58">
        <f>$B$16</f>
        <v>0.115</v>
      </c>
      <c r="D16" s="58">
        <f>Ansätze!C98</f>
        <v>0.124</v>
      </c>
      <c r="E16" s="58">
        <f>Ansätze!C96</f>
        <v>0.122</v>
      </c>
      <c r="F16" s="58">
        <f>Ansätze!C94</f>
        <v>0.12</v>
      </c>
      <c r="G16" s="58">
        <f>Ansätze!C98</f>
        <v>0.124</v>
      </c>
      <c r="H16" s="58">
        <f>Ansätze!C97</f>
        <v>0.12300000000000001</v>
      </c>
      <c r="I16" s="58">
        <f>Ansätze!C96</f>
        <v>0.122</v>
      </c>
      <c r="J16" s="58">
        <f>Ansätze!C98</f>
        <v>0.124</v>
      </c>
      <c r="K16" s="58">
        <f>J16</f>
        <v>0.124</v>
      </c>
      <c r="L16" s="17"/>
      <c r="M16" s="19"/>
    </row>
    <row r="17" spans="1:12" x14ac:dyDescent="0.25">
      <c r="A17" s="17" t="s">
        <v>80</v>
      </c>
      <c r="B17" s="24">
        <f>B23*B16</f>
        <v>690</v>
      </c>
      <c r="C17" s="24">
        <f>C23*C16-B18</f>
        <v>690</v>
      </c>
      <c r="D17" s="24">
        <f t="shared" ref="D17:K17" si="2">D23*D16-C18</f>
        <v>1038</v>
      </c>
      <c r="E17" s="24">
        <f t="shared" si="2"/>
        <v>693</v>
      </c>
      <c r="F17" s="24">
        <f t="shared" si="2"/>
        <v>669</v>
      </c>
      <c r="G17" s="24">
        <f t="shared" si="2"/>
        <v>1056</v>
      </c>
      <c r="H17" s="24">
        <f t="shared" si="2"/>
        <v>699.00000000000091</v>
      </c>
      <c r="I17" s="24">
        <f t="shared" si="2"/>
        <v>686.99999999999909</v>
      </c>
      <c r="J17" s="24">
        <f t="shared" si="2"/>
        <v>1032</v>
      </c>
      <c r="K17" s="24">
        <f t="shared" si="2"/>
        <v>403</v>
      </c>
      <c r="L17" s="24">
        <f>SUM(B17:K17)</f>
        <v>7657</v>
      </c>
    </row>
    <row r="18" spans="1:12" x14ac:dyDescent="0.25">
      <c r="A18" s="41" t="s">
        <v>81</v>
      </c>
      <c r="B18" s="26">
        <f>B17</f>
        <v>690</v>
      </c>
      <c r="C18" s="26">
        <f>B18+C17</f>
        <v>1380</v>
      </c>
      <c r="D18" s="26">
        <f t="shared" ref="D18:K18" si="3">C18+D17</f>
        <v>2418</v>
      </c>
      <c r="E18" s="26">
        <f t="shared" si="3"/>
        <v>3111</v>
      </c>
      <c r="F18" s="26">
        <f t="shared" si="3"/>
        <v>3780</v>
      </c>
      <c r="G18" s="26">
        <f t="shared" si="3"/>
        <v>4836</v>
      </c>
      <c r="H18" s="26">
        <f t="shared" si="3"/>
        <v>5535.0000000000009</v>
      </c>
      <c r="I18" s="26">
        <f t="shared" si="3"/>
        <v>6222</v>
      </c>
      <c r="J18" s="26">
        <f t="shared" si="3"/>
        <v>7254</v>
      </c>
      <c r="K18" s="26">
        <f t="shared" si="3"/>
        <v>7657</v>
      </c>
      <c r="L18" s="32"/>
    </row>
    <row r="19" spans="1:12" x14ac:dyDescent="0.25">
      <c r="A19" s="18" t="s">
        <v>79</v>
      </c>
      <c r="B19" s="27">
        <f>B17</f>
        <v>690</v>
      </c>
      <c r="C19" s="27">
        <f t="shared" ref="C19:K19" si="4">C17</f>
        <v>690</v>
      </c>
      <c r="D19" s="27">
        <f t="shared" si="4"/>
        <v>1038</v>
      </c>
      <c r="E19" s="27">
        <f t="shared" si="4"/>
        <v>693</v>
      </c>
      <c r="F19" s="27">
        <f t="shared" si="4"/>
        <v>669</v>
      </c>
      <c r="G19" s="27">
        <f t="shared" si="4"/>
        <v>1056</v>
      </c>
      <c r="H19" s="27">
        <f t="shared" si="4"/>
        <v>699.00000000000091</v>
      </c>
      <c r="I19" s="27">
        <f t="shared" si="4"/>
        <v>686.99999999999909</v>
      </c>
      <c r="J19" s="27">
        <f t="shared" si="4"/>
        <v>1032</v>
      </c>
      <c r="K19" s="27">
        <f t="shared" si="4"/>
        <v>403</v>
      </c>
      <c r="L19" s="33">
        <f>SUM(B19:K19)</f>
        <v>7657</v>
      </c>
    </row>
    <row r="20" spans="1:12" x14ac:dyDescent="0.25">
      <c r="A20" s="42" t="s">
        <v>16</v>
      </c>
      <c r="B20" s="28">
        <f>B15-B19</f>
        <v>5310</v>
      </c>
      <c r="C20" s="28">
        <f t="shared" ref="C20:K20" si="5">C15-C19</f>
        <v>5310</v>
      </c>
      <c r="D20" s="28">
        <f t="shared" si="5"/>
        <v>6462</v>
      </c>
      <c r="E20" s="28">
        <f t="shared" si="5"/>
        <v>5307</v>
      </c>
      <c r="F20" s="28">
        <f t="shared" si="5"/>
        <v>5331</v>
      </c>
      <c r="G20" s="28">
        <f t="shared" si="5"/>
        <v>6444</v>
      </c>
      <c r="H20" s="28">
        <f t="shared" si="5"/>
        <v>5300.9999999999991</v>
      </c>
      <c r="I20" s="28">
        <f t="shared" si="5"/>
        <v>5313.0000000000009</v>
      </c>
      <c r="J20" s="28">
        <f t="shared" si="5"/>
        <v>6468</v>
      </c>
      <c r="K20" s="28">
        <f t="shared" si="5"/>
        <v>2847</v>
      </c>
      <c r="L20" s="43">
        <f>SUM(B20:K20)</f>
        <v>54093</v>
      </c>
    </row>
    <row r="21" spans="1:12" x14ac:dyDescent="0.25">
      <c r="A21" s="17"/>
      <c r="L21" s="17"/>
    </row>
    <row r="22" spans="1:12" x14ac:dyDescent="0.25">
      <c r="A22" s="17" t="s">
        <v>41</v>
      </c>
      <c r="B22" s="56">
        <f t="shared" ref="B22:K22" si="6">SUM(B12:B14)</f>
        <v>6000</v>
      </c>
      <c r="C22" s="56">
        <f t="shared" si="6"/>
        <v>6000</v>
      </c>
      <c r="D22" s="56">
        <f t="shared" si="6"/>
        <v>7500</v>
      </c>
      <c r="E22" s="56">
        <f t="shared" si="6"/>
        <v>6000</v>
      </c>
      <c r="F22" s="56">
        <f t="shared" si="6"/>
        <v>6000</v>
      </c>
      <c r="G22" s="56">
        <f t="shared" si="6"/>
        <v>7500</v>
      </c>
      <c r="H22" s="56">
        <f t="shared" si="6"/>
        <v>6000</v>
      </c>
      <c r="I22" s="56">
        <f t="shared" si="6"/>
        <v>6000</v>
      </c>
      <c r="J22" s="56">
        <f t="shared" si="6"/>
        <v>7500</v>
      </c>
      <c r="K22" s="56">
        <f t="shared" si="6"/>
        <v>3250</v>
      </c>
      <c r="L22" s="24">
        <f>SUM(B22:K22)</f>
        <v>61750</v>
      </c>
    </row>
    <row r="23" spans="1:12" x14ac:dyDescent="0.25">
      <c r="A23" s="17" t="s">
        <v>42</v>
      </c>
      <c r="B23" s="19">
        <f>B22</f>
        <v>6000</v>
      </c>
      <c r="C23" s="19">
        <f>B23+C22</f>
        <v>12000</v>
      </c>
      <c r="D23" s="19">
        <f t="shared" ref="D23:K23" si="7">C23+D22</f>
        <v>19500</v>
      </c>
      <c r="E23" s="19">
        <f t="shared" si="7"/>
        <v>25500</v>
      </c>
      <c r="F23" s="19">
        <f t="shared" si="7"/>
        <v>31500</v>
      </c>
      <c r="G23" s="19">
        <f t="shared" si="7"/>
        <v>39000</v>
      </c>
      <c r="H23" s="19">
        <f t="shared" si="7"/>
        <v>45000</v>
      </c>
      <c r="I23" s="19">
        <f t="shared" si="7"/>
        <v>51000</v>
      </c>
      <c r="J23" s="19">
        <f t="shared" si="7"/>
        <v>58500</v>
      </c>
      <c r="K23" s="19">
        <f t="shared" si="7"/>
        <v>61750</v>
      </c>
      <c r="L23" s="24"/>
    </row>
    <row r="24" spans="1:12" x14ac:dyDescent="0.25">
      <c r="A24" s="17" t="s">
        <v>101</v>
      </c>
      <c r="B24" s="19">
        <f>B12+B13</f>
        <v>6000</v>
      </c>
      <c r="C24" s="19">
        <f t="shared" ref="C24:K24" si="8">C12+C13</f>
        <v>6000</v>
      </c>
      <c r="D24" s="19">
        <f t="shared" si="8"/>
        <v>7500</v>
      </c>
      <c r="E24" s="19">
        <f t="shared" si="8"/>
        <v>6000</v>
      </c>
      <c r="F24" s="19">
        <f t="shared" si="8"/>
        <v>6000</v>
      </c>
      <c r="G24" s="19">
        <f t="shared" si="8"/>
        <v>7500</v>
      </c>
      <c r="H24" s="19">
        <f t="shared" si="8"/>
        <v>6000</v>
      </c>
      <c r="I24" s="19">
        <f t="shared" si="8"/>
        <v>6000</v>
      </c>
      <c r="J24" s="19">
        <f t="shared" si="8"/>
        <v>7500</v>
      </c>
      <c r="K24" s="19">
        <f t="shared" si="8"/>
        <v>3250</v>
      </c>
      <c r="L24" s="24">
        <f>SUM(B24:K24)</f>
        <v>61750</v>
      </c>
    </row>
    <row r="25" spans="1:12" x14ac:dyDescent="0.25">
      <c r="A25" s="17" t="s">
        <v>102</v>
      </c>
      <c r="B25" s="19">
        <f>B24</f>
        <v>6000</v>
      </c>
      <c r="C25" s="19">
        <f>C24+B25</f>
        <v>12000</v>
      </c>
      <c r="D25" s="19">
        <f t="shared" ref="D25:K25" si="9">D24+C25</f>
        <v>19500</v>
      </c>
      <c r="E25" s="19">
        <f t="shared" si="9"/>
        <v>25500</v>
      </c>
      <c r="F25" s="19">
        <f t="shared" si="9"/>
        <v>31500</v>
      </c>
      <c r="G25" s="19">
        <f t="shared" si="9"/>
        <v>39000</v>
      </c>
      <c r="H25" s="19">
        <f t="shared" si="9"/>
        <v>45000</v>
      </c>
      <c r="I25" s="19">
        <f t="shared" si="9"/>
        <v>51000</v>
      </c>
      <c r="J25" s="19">
        <f t="shared" si="9"/>
        <v>58500</v>
      </c>
      <c r="K25" s="19">
        <f t="shared" si="9"/>
        <v>61750</v>
      </c>
      <c r="L25" s="24"/>
    </row>
    <row r="26" spans="1:12" x14ac:dyDescent="0.25">
      <c r="A26" s="17" t="s">
        <v>105</v>
      </c>
      <c r="B26" s="24">
        <f t="shared" ref="B26:K26" si="10">SUM(B25/B9*B10)</f>
        <v>72000</v>
      </c>
      <c r="C26" s="24">
        <f t="shared" si="10"/>
        <v>72000</v>
      </c>
      <c r="D26" s="24">
        <f t="shared" si="10"/>
        <v>78000</v>
      </c>
      <c r="E26" s="24">
        <f t="shared" si="10"/>
        <v>76500</v>
      </c>
      <c r="F26" s="24">
        <f t="shared" si="10"/>
        <v>75600</v>
      </c>
      <c r="G26" s="24">
        <f t="shared" si="10"/>
        <v>78000</v>
      </c>
      <c r="H26" s="24">
        <f t="shared" si="10"/>
        <v>77142.857142857145</v>
      </c>
      <c r="I26" s="24">
        <f t="shared" si="10"/>
        <v>76500</v>
      </c>
      <c r="J26" s="24">
        <f t="shared" si="10"/>
        <v>78000</v>
      </c>
      <c r="K26" s="24">
        <f t="shared" si="10"/>
        <v>78000</v>
      </c>
      <c r="L26" s="24"/>
    </row>
    <row r="27" spans="1:12" x14ac:dyDescent="0.25">
      <c r="A27" s="17" t="s">
        <v>106</v>
      </c>
      <c r="B27" s="118">
        <f>SUM(B26/12)</f>
        <v>6000</v>
      </c>
      <c r="C27" s="118">
        <f t="shared" ref="C27:K27" si="11">SUM(C26/12)</f>
        <v>6000</v>
      </c>
      <c r="D27" s="118">
        <f t="shared" si="11"/>
        <v>6500</v>
      </c>
      <c r="E27" s="118">
        <f t="shared" si="11"/>
        <v>6375</v>
      </c>
      <c r="F27" s="118">
        <f t="shared" si="11"/>
        <v>6300</v>
      </c>
      <c r="G27" s="118">
        <f t="shared" si="11"/>
        <v>6500</v>
      </c>
      <c r="H27" s="118">
        <f t="shared" si="11"/>
        <v>6428.5714285714284</v>
      </c>
      <c r="I27" s="118">
        <f t="shared" si="11"/>
        <v>6375</v>
      </c>
      <c r="J27" s="118">
        <f t="shared" si="11"/>
        <v>6500</v>
      </c>
      <c r="K27" s="118">
        <f t="shared" si="11"/>
        <v>6500</v>
      </c>
      <c r="L27" s="24"/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2" x14ac:dyDescent="0.25">
      <c r="A29" s="42"/>
    </row>
    <row r="33" spans="1:2" x14ac:dyDescent="0.25">
      <c r="A33" s="17"/>
      <c r="B33" s="17"/>
    </row>
    <row r="34" spans="1:2" x14ac:dyDescent="0.25">
      <c r="A34" s="17"/>
    </row>
    <row r="35" spans="1:2" x14ac:dyDescent="0.25">
      <c r="A35" s="17"/>
    </row>
  </sheetData>
  <mergeCells count="1">
    <mergeCell ref="A1:L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E11:H12 B24" formula="1"/>
  </ignoredError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M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5546875" style="13" customWidth="1"/>
    <col min="2" max="12" width="8.6640625" style="13" customWidth="1"/>
    <col min="13" max="16384" width="11.5546875" style="13"/>
  </cols>
  <sheetData>
    <row r="1" spans="1:13" s="12" customFormat="1" x14ac:dyDescent="0.25">
      <c r="A1" s="190" t="s">
        <v>354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3" s="12" customFormat="1" x14ac:dyDescent="0.25">
      <c r="A2" s="13" t="s">
        <v>37</v>
      </c>
      <c r="B2" s="13" t="s">
        <v>64</v>
      </c>
      <c r="C2" s="14"/>
      <c r="D2" s="13"/>
      <c r="E2" s="14"/>
    </row>
    <row r="3" spans="1:13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15"/>
    </row>
    <row r="4" spans="1:13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15"/>
    </row>
    <row r="5" spans="1:13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12</v>
      </c>
    </row>
    <row r="6" spans="1:13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36"/>
    </row>
    <row r="7" spans="1:13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36"/>
    </row>
    <row r="8" spans="1:13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15</v>
      </c>
      <c r="L8" s="45">
        <f>SUM(B8:K8)</f>
        <v>285</v>
      </c>
    </row>
    <row r="9" spans="1:13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K9" si="0">D8+C9</f>
        <v>90</v>
      </c>
      <c r="E9" s="15">
        <f t="shared" si="0"/>
        <v>120</v>
      </c>
      <c r="F9" s="15">
        <f t="shared" si="0"/>
        <v>150</v>
      </c>
      <c r="G9" s="15">
        <f t="shared" si="0"/>
        <v>180</v>
      </c>
      <c r="H9" s="15">
        <f t="shared" si="0"/>
        <v>210</v>
      </c>
      <c r="I9" s="15">
        <f t="shared" si="0"/>
        <v>240</v>
      </c>
      <c r="J9" s="15">
        <f t="shared" si="0"/>
        <v>270</v>
      </c>
      <c r="K9" s="15">
        <f t="shared" si="0"/>
        <v>285</v>
      </c>
      <c r="L9" s="36"/>
    </row>
    <row r="10" spans="1:13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143"/>
    </row>
    <row r="11" spans="1:13" x14ac:dyDescent="0.25">
      <c r="A11" s="18" t="s">
        <v>337</v>
      </c>
      <c r="B11" s="112">
        <f>B12</f>
        <v>6000</v>
      </c>
      <c r="C11" s="112">
        <f>C12+B11</f>
        <v>12000</v>
      </c>
      <c r="D11" s="112">
        <f t="shared" ref="D11:J11" si="1">D12+C11</f>
        <v>18000</v>
      </c>
      <c r="E11" s="112">
        <f>E12</f>
        <v>8000</v>
      </c>
      <c r="F11" s="112">
        <f t="shared" si="1"/>
        <v>16000</v>
      </c>
      <c r="G11" s="112">
        <f t="shared" si="1"/>
        <v>24000</v>
      </c>
      <c r="H11" s="112">
        <f>H12</f>
        <v>8000</v>
      </c>
      <c r="I11" s="112">
        <f t="shared" si="1"/>
        <v>16000</v>
      </c>
      <c r="J11" s="112">
        <f t="shared" si="1"/>
        <v>24000</v>
      </c>
      <c r="K11" s="112">
        <f>K12</f>
        <v>4000</v>
      </c>
      <c r="L11" s="46"/>
    </row>
    <row r="12" spans="1:13" x14ac:dyDescent="0.25">
      <c r="A12" s="17" t="s">
        <v>13</v>
      </c>
      <c r="B12" s="19">
        <v>6000</v>
      </c>
      <c r="C12" s="19">
        <v>6000</v>
      </c>
      <c r="D12" s="19">
        <v>6000</v>
      </c>
      <c r="E12" s="19">
        <v>8000</v>
      </c>
      <c r="F12" s="19">
        <v>8000</v>
      </c>
      <c r="G12" s="19">
        <v>8000</v>
      </c>
      <c r="H12" s="19">
        <v>8000</v>
      </c>
      <c r="I12" s="19">
        <v>8000</v>
      </c>
      <c r="J12" s="19">
        <v>8000</v>
      </c>
      <c r="K12" s="19">
        <v>4000</v>
      </c>
      <c r="L12" s="24">
        <f>SUM(B12:K12)</f>
        <v>70000</v>
      </c>
    </row>
    <row r="13" spans="1:13" x14ac:dyDescent="0.25">
      <c r="A13" s="17" t="s">
        <v>90</v>
      </c>
      <c r="B13" s="19"/>
      <c r="C13" s="19"/>
      <c r="D13" s="19">
        <f>D11/12</f>
        <v>1500</v>
      </c>
      <c r="E13" s="19"/>
      <c r="F13" s="19"/>
      <c r="G13" s="19">
        <f>G11/12</f>
        <v>2000</v>
      </c>
      <c r="H13" s="19"/>
      <c r="I13" s="19"/>
      <c r="J13" s="19">
        <f>J11/12</f>
        <v>2000</v>
      </c>
      <c r="K13" s="19">
        <f>K11/12</f>
        <v>333.33333333333331</v>
      </c>
      <c r="L13" s="24">
        <f>SUM(B13:K13)</f>
        <v>5833.333333333333</v>
      </c>
    </row>
    <row r="14" spans="1:13" x14ac:dyDescent="0.2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4">
        <f>SUM(B14:K14)</f>
        <v>0</v>
      </c>
    </row>
    <row r="15" spans="1:13" x14ac:dyDescent="0.25">
      <c r="A15" s="21" t="s">
        <v>14</v>
      </c>
      <c r="B15" s="22">
        <f t="shared" ref="B15:K15" si="2">SUM(B12:B14)</f>
        <v>6000</v>
      </c>
      <c r="C15" s="22">
        <f t="shared" si="2"/>
        <v>6000</v>
      </c>
      <c r="D15" s="22">
        <f t="shared" si="2"/>
        <v>7500</v>
      </c>
      <c r="E15" s="22">
        <f t="shared" si="2"/>
        <v>8000</v>
      </c>
      <c r="F15" s="22">
        <f t="shared" si="2"/>
        <v>8000</v>
      </c>
      <c r="G15" s="22">
        <f t="shared" si="2"/>
        <v>10000</v>
      </c>
      <c r="H15" s="22">
        <f t="shared" si="2"/>
        <v>8000</v>
      </c>
      <c r="I15" s="22">
        <f t="shared" si="2"/>
        <v>8000</v>
      </c>
      <c r="J15" s="22">
        <f t="shared" si="2"/>
        <v>10000</v>
      </c>
      <c r="K15" s="22">
        <f t="shared" si="2"/>
        <v>4333.333333333333</v>
      </c>
      <c r="L15" s="22">
        <f>SUM(B15:K15)</f>
        <v>75833.333333333328</v>
      </c>
    </row>
    <row r="16" spans="1:13" x14ac:dyDescent="0.25">
      <c r="A16" s="17" t="s">
        <v>75</v>
      </c>
      <c r="B16" s="58">
        <f>Ansätze!C88</f>
        <v>0.115</v>
      </c>
      <c r="C16" s="58">
        <f>$B$16</f>
        <v>0.115</v>
      </c>
      <c r="D16" s="58">
        <f>Ansätze!C98</f>
        <v>0.124</v>
      </c>
      <c r="E16" s="58">
        <f>Ansätze!C106</f>
        <v>0.13</v>
      </c>
      <c r="F16" s="58">
        <f>Ansätze!C110</f>
        <v>0.13300000000000001</v>
      </c>
      <c r="G16" s="58">
        <f>Ansätze!C120</f>
        <v>0.14000000000000001</v>
      </c>
      <c r="H16" s="58">
        <f>Ansätze!C121</f>
        <v>0.14000000000000001</v>
      </c>
      <c r="I16" s="58">
        <f>Ansätze!C122</f>
        <v>0.14099999999999999</v>
      </c>
      <c r="J16" s="58">
        <f>Ansätze!C127</f>
        <v>0.14400000000000002</v>
      </c>
      <c r="K16" s="58">
        <f>Ansätze!C128</f>
        <v>0.14499999999999999</v>
      </c>
      <c r="L16" s="17"/>
      <c r="M16" s="19"/>
    </row>
    <row r="17" spans="1:12" x14ac:dyDescent="0.25">
      <c r="A17" s="17" t="s">
        <v>80</v>
      </c>
      <c r="B17" s="24">
        <f>B23*B16</f>
        <v>690</v>
      </c>
      <c r="C17" s="24">
        <f>C23*C16-B18</f>
        <v>690</v>
      </c>
      <c r="D17" s="24">
        <f t="shared" ref="D17:K17" si="3">D23*D16-C18</f>
        <v>1038</v>
      </c>
      <c r="E17" s="24">
        <f t="shared" si="3"/>
        <v>1157</v>
      </c>
      <c r="F17" s="24">
        <f t="shared" si="3"/>
        <v>1146.5</v>
      </c>
      <c r="G17" s="24">
        <f t="shared" si="3"/>
        <v>1648.5000000000009</v>
      </c>
      <c r="H17" s="24">
        <f t="shared" si="3"/>
        <v>1120</v>
      </c>
      <c r="I17" s="24">
        <f t="shared" si="3"/>
        <v>1181.4999999999991</v>
      </c>
      <c r="J17" s="24">
        <f t="shared" si="3"/>
        <v>1624.5000000000018</v>
      </c>
      <c r="K17" s="24">
        <f t="shared" si="3"/>
        <v>699.8333333333303</v>
      </c>
      <c r="L17" s="24">
        <f>SUM(B17:K17)</f>
        <v>10995.833333333332</v>
      </c>
    </row>
    <row r="18" spans="1:12" x14ac:dyDescent="0.25">
      <c r="A18" s="41" t="s">
        <v>81</v>
      </c>
      <c r="B18" s="26">
        <f>B17</f>
        <v>690</v>
      </c>
      <c r="C18" s="26">
        <f>B18+C17</f>
        <v>1380</v>
      </c>
      <c r="D18" s="26">
        <f t="shared" ref="D18:K18" si="4">C18+D17</f>
        <v>2418</v>
      </c>
      <c r="E18" s="26">
        <f t="shared" si="4"/>
        <v>3575</v>
      </c>
      <c r="F18" s="26">
        <f t="shared" si="4"/>
        <v>4721.5</v>
      </c>
      <c r="G18" s="26">
        <f t="shared" si="4"/>
        <v>6370.0000000000009</v>
      </c>
      <c r="H18" s="26">
        <f t="shared" si="4"/>
        <v>7490.0000000000009</v>
      </c>
      <c r="I18" s="26">
        <f t="shared" si="4"/>
        <v>8671.5</v>
      </c>
      <c r="J18" s="26">
        <f t="shared" si="4"/>
        <v>10296.000000000002</v>
      </c>
      <c r="K18" s="26">
        <f t="shared" si="4"/>
        <v>10995.833333333332</v>
      </c>
      <c r="L18" s="32"/>
    </row>
    <row r="19" spans="1:12" x14ac:dyDescent="0.25">
      <c r="A19" s="18" t="s">
        <v>79</v>
      </c>
      <c r="B19" s="27">
        <f>B17</f>
        <v>690</v>
      </c>
      <c r="C19" s="27">
        <f t="shared" ref="C19:K19" si="5">C17</f>
        <v>690</v>
      </c>
      <c r="D19" s="27">
        <f t="shared" si="5"/>
        <v>1038</v>
      </c>
      <c r="E19" s="27">
        <f t="shared" si="5"/>
        <v>1157</v>
      </c>
      <c r="F19" s="27">
        <f t="shared" si="5"/>
        <v>1146.5</v>
      </c>
      <c r="G19" s="27">
        <f t="shared" si="5"/>
        <v>1648.5000000000009</v>
      </c>
      <c r="H19" s="27">
        <f t="shared" si="5"/>
        <v>1120</v>
      </c>
      <c r="I19" s="27">
        <f t="shared" si="5"/>
        <v>1181.4999999999991</v>
      </c>
      <c r="J19" s="27">
        <f t="shared" si="5"/>
        <v>1624.5000000000018</v>
      </c>
      <c r="K19" s="27">
        <f t="shared" si="5"/>
        <v>699.8333333333303</v>
      </c>
      <c r="L19" s="33">
        <f>SUM(B19:K19)</f>
        <v>10995.833333333332</v>
      </c>
    </row>
    <row r="20" spans="1:12" x14ac:dyDescent="0.25">
      <c r="A20" s="42" t="s">
        <v>16</v>
      </c>
      <c r="B20" s="28">
        <f>B15-B19</f>
        <v>5310</v>
      </c>
      <c r="C20" s="28">
        <f t="shared" ref="C20:K20" si="6">C15-C19</f>
        <v>5310</v>
      </c>
      <c r="D20" s="28">
        <f t="shared" si="6"/>
        <v>6462</v>
      </c>
      <c r="E20" s="28">
        <f t="shared" si="6"/>
        <v>6843</v>
      </c>
      <c r="F20" s="28">
        <f t="shared" si="6"/>
        <v>6853.5</v>
      </c>
      <c r="G20" s="28">
        <f t="shared" si="6"/>
        <v>8351.5</v>
      </c>
      <c r="H20" s="28">
        <f t="shared" si="6"/>
        <v>6880</v>
      </c>
      <c r="I20" s="28">
        <f t="shared" si="6"/>
        <v>6818.5000000000009</v>
      </c>
      <c r="J20" s="28">
        <f t="shared" si="6"/>
        <v>8375.4999999999982</v>
      </c>
      <c r="K20" s="28">
        <f t="shared" si="6"/>
        <v>3633.5000000000027</v>
      </c>
      <c r="L20" s="43">
        <f>SUM(B20:K20)</f>
        <v>64837.5</v>
      </c>
    </row>
    <row r="21" spans="1:12" x14ac:dyDescent="0.25">
      <c r="A21" s="17"/>
      <c r="L21" s="17"/>
    </row>
    <row r="22" spans="1:12" x14ac:dyDescent="0.25">
      <c r="A22" s="17" t="s">
        <v>41</v>
      </c>
      <c r="B22" s="56">
        <f t="shared" ref="B22:K22" si="7">SUM(B12:B14)</f>
        <v>6000</v>
      </c>
      <c r="C22" s="56">
        <f t="shared" si="7"/>
        <v>6000</v>
      </c>
      <c r="D22" s="56">
        <f t="shared" si="7"/>
        <v>7500</v>
      </c>
      <c r="E22" s="56">
        <f t="shared" si="7"/>
        <v>8000</v>
      </c>
      <c r="F22" s="56">
        <f t="shared" si="7"/>
        <v>8000</v>
      </c>
      <c r="G22" s="56">
        <f t="shared" si="7"/>
        <v>10000</v>
      </c>
      <c r="H22" s="56">
        <f t="shared" si="7"/>
        <v>8000</v>
      </c>
      <c r="I22" s="56">
        <f t="shared" si="7"/>
        <v>8000</v>
      </c>
      <c r="J22" s="56">
        <f t="shared" si="7"/>
        <v>10000</v>
      </c>
      <c r="K22" s="56">
        <f t="shared" si="7"/>
        <v>4333.333333333333</v>
      </c>
      <c r="L22" s="24">
        <f>SUM(B22:K22)</f>
        <v>75833.333333333328</v>
      </c>
    </row>
    <row r="23" spans="1:12" x14ac:dyDescent="0.25">
      <c r="A23" s="17" t="s">
        <v>42</v>
      </c>
      <c r="B23" s="19">
        <f>B22</f>
        <v>6000</v>
      </c>
      <c r="C23" s="19">
        <f>B23+C22</f>
        <v>12000</v>
      </c>
      <c r="D23" s="19">
        <f t="shared" ref="D23:K23" si="8">C23+D22</f>
        <v>19500</v>
      </c>
      <c r="E23" s="19">
        <f t="shared" si="8"/>
        <v>27500</v>
      </c>
      <c r="F23" s="19">
        <f t="shared" si="8"/>
        <v>35500</v>
      </c>
      <c r="G23" s="19">
        <f t="shared" si="8"/>
        <v>45500</v>
      </c>
      <c r="H23" s="19">
        <f t="shared" si="8"/>
        <v>53500</v>
      </c>
      <c r="I23" s="19">
        <f t="shared" si="8"/>
        <v>61500</v>
      </c>
      <c r="J23" s="19">
        <f t="shared" si="8"/>
        <v>71500</v>
      </c>
      <c r="K23" s="19">
        <f t="shared" si="8"/>
        <v>75833.333333333328</v>
      </c>
      <c r="L23" s="24"/>
    </row>
    <row r="24" spans="1:12" x14ac:dyDescent="0.25">
      <c r="A24" s="17" t="s">
        <v>101</v>
      </c>
      <c r="B24" s="19">
        <f>B12+B13</f>
        <v>6000</v>
      </c>
      <c r="C24" s="19">
        <f t="shared" ref="C24:K24" si="9">C12+C13</f>
        <v>6000</v>
      </c>
      <c r="D24" s="19">
        <f t="shared" si="9"/>
        <v>7500</v>
      </c>
      <c r="E24" s="19">
        <f t="shared" si="9"/>
        <v>8000</v>
      </c>
      <c r="F24" s="19">
        <f t="shared" si="9"/>
        <v>8000</v>
      </c>
      <c r="G24" s="19">
        <f t="shared" si="9"/>
        <v>10000</v>
      </c>
      <c r="H24" s="19">
        <f t="shared" si="9"/>
        <v>8000</v>
      </c>
      <c r="I24" s="19">
        <f t="shared" si="9"/>
        <v>8000</v>
      </c>
      <c r="J24" s="19">
        <f t="shared" si="9"/>
        <v>10000</v>
      </c>
      <c r="K24" s="19">
        <f t="shared" si="9"/>
        <v>4333.333333333333</v>
      </c>
      <c r="L24" s="24">
        <f>SUM(B24:K24)</f>
        <v>75833.333333333328</v>
      </c>
    </row>
    <row r="25" spans="1:12" x14ac:dyDescent="0.25">
      <c r="A25" s="17" t="s">
        <v>102</v>
      </c>
      <c r="B25" s="19">
        <f>B24</f>
        <v>6000</v>
      </c>
      <c r="C25" s="19">
        <f>C24+B25</f>
        <v>12000</v>
      </c>
      <c r="D25" s="19">
        <f t="shared" ref="D25:K25" si="10">D24+C25</f>
        <v>19500</v>
      </c>
      <c r="E25" s="19">
        <f t="shared" si="10"/>
        <v>27500</v>
      </c>
      <c r="F25" s="19">
        <f t="shared" si="10"/>
        <v>35500</v>
      </c>
      <c r="G25" s="19">
        <f t="shared" si="10"/>
        <v>45500</v>
      </c>
      <c r="H25" s="19">
        <f t="shared" si="10"/>
        <v>53500</v>
      </c>
      <c r="I25" s="19">
        <f t="shared" si="10"/>
        <v>61500</v>
      </c>
      <c r="J25" s="19">
        <f t="shared" si="10"/>
        <v>71500</v>
      </c>
      <c r="K25" s="19">
        <f t="shared" si="10"/>
        <v>75833.333333333328</v>
      </c>
      <c r="L25" s="24"/>
    </row>
    <row r="26" spans="1:12" x14ac:dyDescent="0.25">
      <c r="A26" s="17" t="s">
        <v>105</v>
      </c>
      <c r="B26" s="24">
        <f>SUM(B25/B9*B10)</f>
        <v>72000</v>
      </c>
      <c r="C26" s="24">
        <f t="shared" ref="C26:K26" si="11">SUM(C25/C9*C10)</f>
        <v>72000</v>
      </c>
      <c r="D26" s="24">
        <f t="shared" si="11"/>
        <v>78000</v>
      </c>
      <c r="E26" s="24">
        <f t="shared" si="11"/>
        <v>82500</v>
      </c>
      <c r="F26" s="24">
        <f t="shared" si="11"/>
        <v>85200</v>
      </c>
      <c r="G26" s="24">
        <f t="shared" si="11"/>
        <v>91000</v>
      </c>
      <c r="H26" s="24">
        <f t="shared" si="11"/>
        <v>91714.28571428571</v>
      </c>
      <c r="I26" s="24">
        <f t="shared" si="11"/>
        <v>92250</v>
      </c>
      <c r="J26" s="24">
        <f t="shared" si="11"/>
        <v>95333.333333333343</v>
      </c>
      <c r="K26" s="24">
        <f t="shared" si="11"/>
        <v>95789.473684210534</v>
      </c>
      <c r="L26" s="24"/>
    </row>
    <row r="27" spans="1:12" x14ac:dyDescent="0.25">
      <c r="A27" s="17" t="s">
        <v>106</v>
      </c>
      <c r="B27" s="118">
        <f>SUM(B26/12)</f>
        <v>6000</v>
      </c>
      <c r="C27" s="118">
        <f t="shared" ref="C27:K27" si="12">SUM(C26/12)</f>
        <v>6000</v>
      </c>
      <c r="D27" s="118">
        <f t="shared" si="12"/>
        <v>6500</v>
      </c>
      <c r="E27" s="118">
        <f t="shared" si="12"/>
        <v>6875</v>
      </c>
      <c r="F27" s="118">
        <f t="shared" si="12"/>
        <v>7100</v>
      </c>
      <c r="G27" s="118">
        <f t="shared" si="12"/>
        <v>7583.333333333333</v>
      </c>
      <c r="H27" s="118">
        <f t="shared" si="12"/>
        <v>7642.8571428571422</v>
      </c>
      <c r="I27" s="118">
        <f t="shared" si="12"/>
        <v>7687.5</v>
      </c>
      <c r="J27" s="118">
        <f t="shared" si="12"/>
        <v>7944.4444444444453</v>
      </c>
      <c r="K27" s="118">
        <f t="shared" si="12"/>
        <v>7982.4561403508778</v>
      </c>
      <c r="L27" s="24"/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2" x14ac:dyDescent="0.25">
      <c r="A29" s="42"/>
    </row>
    <row r="33" spans="1:2" x14ac:dyDescent="0.25">
      <c r="A33" s="17"/>
      <c r="B33" s="17"/>
    </row>
    <row r="34" spans="1:2" x14ac:dyDescent="0.25">
      <c r="A34" s="17"/>
    </row>
    <row r="35" spans="1:2" x14ac:dyDescent="0.25">
      <c r="A35" s="17"/>
    </row>
  </sheetData>
  <mergeCells count="1">
    <mergeCell ref="A1:L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E11:H11 B24" formula="1"/>
  </ignoredError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00000"/>
  </sheetPr>
  <dimension ref="A1:X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88671875" style="13" customWidth="1"/>
    <col min="2" max="12" width="8.6640625" style="13" customWidth="1"/>
    <col min="13" max="16384" width="11.5546875" style="13"/>
  </cols>
  <sheetData>
    <row r="1" spans="1:24" s="42" customFormat="1" x14ac:dyDescent="0.25">
      <c r="A1" s="191" t="s">
        <v>355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24" s="12" customFormat="1" x14ac:dyDescent="0.25">
      <c r="A2" s="13" t="s">
        <v>37</v>
      </c>
      <c r="B2" s="13" t="s">
        <v>64</v>
      </c>
      <c r="C2" s="14"/>
      <c r="D2" s="13"/>
      <c r="E2" s="14"/>
    </row>
    <row r="3" spans="1:2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15"/>
    </row>
    <row r="4" spans="1:2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15"/>
    </row>
    <row r="5" spans="1:2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12</v>
      </c>
    </row>
    <row r="6" spans="1:2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36"/>
    </row>
    <row r="7" spans="1:24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36"/>
    </row>
    <row r="8" spans="1:24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15</v>
      </c>
      <c r="L8" s="45">
        <f>SUM(B8:K8)</f>
        <v>285</v>
      </c>
    </row>
    <row r="9" spans="1:24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K9" si="0">D8+C9</f>
        <v>90</v>
      </c>
      <c r="E9" s="15">
        <f t="shared" si="0"/>
        <v>120</v>
      </c>
      <c r="F9" s="15">
        <f t="shared" si="0"/>
        <v>150</v>
      </c>
      <c r="G9" s="15">
        <f t="shared" si="0"/>
        <v>180</v>
      </c>
      <c r="H9" s="15">
        <f t="shared" si="0"/>
        <v>210</v>
      </c>
      <c r="I9" s="15">
        <f t="shared" si="0"/>
        <v>240</v>
      </c>
      <c r="J9" s="15">
        <f t="shared" si="0"/>
        <v>270</v>
      </c>
      <c r="K9" s="15">
        <f t="shared" si="0"/>
        <v>285</v>
      </c>
      <c r="L9" s="3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14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18" t="s">
        <v>337</v>
      </c>
      <c r="B11" s="112">
        <f>B12</f>
        <v>6000</v>
      </c>
      <c r="C11" s="112">
        <f>C12+B11</f>
        <v>12000</v>
      </c>
      <c r="D11" s="112">
        <f t="shared" ref="D11:K11" si="1">D12+C11</f>
        <v>18000</v>
      </c>
      <c r="E11" s="112">
        <f t="shared" si="1"/>
        <v>26000</v>
      </c>
      <c r="F11" s="112">
        <f t="shared" si="1"/>
        <v>34000</v>
      </c>
      <c r="G11" s="112">
        <f t="shared" si="1"/>
        <v>42000</v>
      </c>
      <c r="H11" s="112">
        <f t="shared" si="1"/>
        <v>50000</v>
      </c>
      <c r="I11" s="112">
        <f t="shared" si="1"/>
        <v>58000</v>
      </c>
      <c r="J11" s="112">
        <f t="shared" si="1"/>
        <v>66000</v>
      </c>
      <c r="K11" s="112">
        <f t="shared" si="1"/>
        <v>70000</v>
      </c>
      <c r="L11" s="46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17" t="s">
        <v>13</v>
      </c>
      <c r="B12" s="19">
        <v>6000</v>
      </c>
      <c r="C12" s="19">
        <v>6000</v>
      </c>
      <c r="D12" s="19">
        <v>6000</v>
      </c>
      <c r="E12" s="19">
        <v>8000</v>
      </c>
      <c r="F12" s="19">
        <v>8000</v>
      </c>
      <c r="G12" s="19">
        <v>8000</v>
      </c>
      <c r="H12" s="19">
        <v>8000</v>
      </c>
      <c r="I12" s="19">
        <v>8000</v>
      </c>
      <c r="J12" s="19">
        <v>8000</v>
      </c>
      <c r="K12" s="19">
        <v>4000</v>
      </c>
      <c r="L12" s="24">
        <f>SUM(B12:K12)</f>
        <v>70000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17" t="s">
        <v>90</v>
      </c>
      <c r="B13" s="19"/>
      <c r="C13" s="19"/>
      <c r="D13" s="19"/>
      <c r="E13" s="19"/>
      <c r="F13" s="19"/>
      <c r="G13" s="19"/>
      <c r="H13" s="19"/>
      <c r="I13" s="19"/>
      <c r="J13" s="19"/>
      <c r="K13" s="24">
        <f>K11/12</f>
        <v>5833.333333333333</v>
      </c>
      <c r="L13" s="24">
        <f>SUM(B13:K13)</f>
        <v>5833.333333333333</v>
      </c>
      <c r="N13" s="181"/>
      <c r="O13" s="181"/>
      <c r="P13" s="181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4">
        <f>SUM(B14:K14)</f>
        <v>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21" t="s">
        <v>14</v>
      </c>
      <c r="B15" s="22">
        <f t="shared" ref="B15:K15" si="2">SUM(B12:B14)</f>
        <v>6000</v>
      </c>
      <c r="C15" s="22">
        <f t="shared" si="2"/>
        <v>6000</v>
      </c>
      <c r="D15" s="22">
        <f t="shared" si="2"/>
        <v>6000</v>
      </c>
      <c r="E15" s="22">
        <f t="shared" si="2"/>
        <v>8000</v>
      </c>
      <c r="F15" s="22">
        <f t="shared" si="2"/>
        <v>8000</v>
      </c>
      <c r="G15" s="22">
        <f t="shared" si="2"/>
        <v>8000</v>
      </c>
      <c r="H15" s="22">
        <f t="shared" si="2"/>
        <v>8000</v>
      </c>
      <c r="I15" s="22">
        <f t="shared" si="2"/>
        <v>8000</v>
      </c>
      <c r="J15" s="22">
        <f t="shared" si="2"/>
        <v>8000</v>
      </c>
      <c r="K15" s="22">
        <f t="shared" si="2"/>
        <v>9833.3333333333321</v>
      </c>
      <c r="L15" s="22">
        <f>SUM(B15:K15)</f>
        <v>75833.333333333328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17" t="s">
        <v>75</v>
      </c>
      <c r="B16" s="58">
        <f>Ansätze!C88</f>
        <v>0.115</v>
      </c>
      <c r="C16" s="58">
        <f>$B$16</f>
        <v>0.115</v>
      </c>
      <c r="D16" s="58">
        <f>$B$16</f>
        <v>0.115</v>
      </c>
      <c r="E16" s="58">
        <f>Ansätze!C98</f>
        <v>0.124</v>
      </c>
      <c r="F16" s="58">
        <f>Ansätze!C104</f>
        <v>0.129</v>
      </c>
      <c r="G16" s="58">
        <f>Ansätze!C108</f>
        <v>0.13200000000000001</v>
      </c>
      <c r="H16" s="58">
        <f>Ansätze!C111</f>
        <v>0.13400000000000001</v>
      </c>
      <c r="I16" s="58">
        <f>Ansätze!C113</f>
        <v>0.13500000000000001</v>
      </c>
      <c r="J16" s="58">
        <f>Ansätze!C115</f>
        <v>0.13699999999999998</v>
      </c>
      <c r="K16" s="58">
        <f>Ansätze!C128</f>
        <v>0.14499999999999999</v>
      </c>
      <c r="L16" s="17"/>
      <c r="M16" s="1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17" t="s">
        <v>80</v>
      </c>
      <c r="B17" s="24">
        <f>B23*B16</f>
        <v>690</v>
      </c>
      <c r="C17" s="24">
        <f>C23*C16-B18</f>
        <v>690</v>
      </c>
      <c r="D17" s="24">
        <f t="shared" ref="D17:K17" si="3">D23*D16-C18</f>
        <v>690</v>
      </c>
      <c r="E17" s="24">
        <f t="shared" si="3"/>
        <v>1154</v>
      </c>
      <c r="F17" s="24">
        <f t="shared" si="3"/>
        <v>1162</v>
      </c>
      <c r="G17" s="24">
        <f t="shared" si="3"/>
        <v>1158</v>
      </c>
      <c r="H17" s="24">
        <f t="shared" si="3"/>
        <v>1156</v>
      </c>
      <c r="I17" s="24">
        <f t="shared" si="3"/>
        <v>1130.0000000000009</v>
      </c>
      <c r="J17" s="24">
        <f t="shared" si="3"/>
        <v>1211.9999999999973</v>
      </c>
      <c r="K17" s="24">
        <f t="shared" si="3"/>
        <v>1953.8333333333339</v>
      </c>
      <c r="L17" s="24">
        <f>SUM(B17:K17)</f>
        <v>10995.833333333332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41" t="s">
        <v>81</v>
      </c>
      <c r="B18" s="26">
        <f>B17</f>
        <v>690</v>
      </c>
      <c r="C18" s="26">
        <f>B18+C17</f>
        <v>1380</v>
      </c>
      <c r="D18" s="26">
        <f t="shared" ref="D18:K18" si="4">C18+D17</f>
        <v>2070</v>
      </c>
      <c r="E18" s="26">
        <f t="shared" si="4"/>
        <v>3224</v>
      </c>
      <c r="F18" s="26">
        <f t="shared" si="4"/>
        <v>4386</v>
      </c>
      <c r="G18" s="26">
        <f t="shared" si="4"/>
        <v>5544</v>
      </c>
      <c r="H18" s="26">
        <f t="shared" si="4"/>
        <v>6700</v>
      </c>
      <c r="I18" s="26">
        <f t="shared" si="4"/>
        <v>7830.0000000000009</v>
      </c>
      <c r="J18" s="26">
        <f t="shared" si="4"/>
        <v>9041.9999999999982</v>
      </c>
      <c r="K18" s="26">
        <f t="shared" si="4"/>
        <v>10995.833333333332</v>
      </c>
      <c r="L18" s="3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18" t="s">
        <v>79</v>
      </c>
      <c r="B19" s="27">
        <f>B17</f>
        <v>690</v>
      </c>
      <c r="C19" s="27">
        <f t="shared" ref="C19:K19" si="5">C17</f>
        <v>690</v>
      </c>
      <c r="D19" s="27">
        <f t="shared" si="5"/>
        <v>690</v>
      </c>
      <c r="E19" s="27">
        <f t="shared" si="5"/>
        <v>1154</v>
      </c>
      <c r="F19" s="27">
        <f t="shared" si="5"/>
        <v>1162</v>
      </c>
      <c r="G19" s="27">
        <f t="shared" si="5"/>
        <v>1158</v>
      </c>
      <c r="H19" s="27">
        <f t="shared" si="5"/>
        <v>1156</v>
      </c>
      <c r="I19" s="27">
        <f t="shared" si="5"/>
        <v>1130.0000000000009</v>
      </c>
      <c r="J19" s="27">
        <f t="shared" si="5"/>
        <v>1211.9999999999973</v>
      </c>
      <c r="K19" s="27">
        <f t="shared" si="5"/>
        <v>1953.8333333333339</v>
      </c>
      <c r="L19" s="33">
        <f>SUM(B19:K19)</f>
        <v>10995.833333333332</v>
      </c>
    </row>
    <row r="20" spans="1:24" x14ac:dyDescent="0.25">
      <c r="A20" s="42" t="s">
        <v>16</v>
      </c>
      <c r="B20" s="28">
        <f>B15-B19</f>
        <v>5310</v>
      </c>
      <c r="C20" s="28">
        <f t="shared" ref="C20:K20" si="6">C15-C19</f>
        <v>5310</v>
      </c>
      <c r="D20" s="28">
        <f t="shared" si="6"/>
        <v>5310</v>
      </c>
      <c r="E20" s="28">
        <f t="shared" si="6"/>
        <v>6846</v>
      </c>
      <c r="F20" s="28">
        <f t="shared" si="6"/>
        <v>6838</v>
      </c>
      <c r="G20" s="28">
        <f t="shared" si="6"/>
        <v>6842</v>
      </c>
      <c r="H20" s="28">
        <f t="shared" si="6"/>
        <v>6844</v>
      </c>
      <c r="I20" s="28">
        <f t="shared" si="6"/>
        <v>6869.9999999999991</v>
      </c>
      <c r="J20" s="28">
        <f t="shared" si="6"/>
        <v>6788.0000000000027</v>
      </c>
      <c r="K20" s="28">
        <f t="shared" si="6"/>
        <v>7879.4999999999982</v>
      </c>
      <c r="L20" s="43">
        <f>SUM(B20:K20)</f>
        <v>64837.5</v>
      </c>
    </row>
    <row r="21" spans="1:24" x14ac:dyDescent="0.25">
      <c r="A21" s="17"/>
      <c r="L21" s="17"/>
    </row>
    <row r="22" spans="1:24" x14ac:dyDescent="0.25">
      <c r="A22" s="17" t="s">
        <v>41</v>
      </c>
      <c r="B22" s="56">
        <f t="shared" ref="B22:K22" si="7">SUM(B12:B14)</f>
        <v>6000</v>
      </c>
      <c r="C22" s="56">
        <f t="shared" si="7"/>
        <v>6000</v>
      </c>
      <c r="D22" s="56">
        <f t="shared" si="7"/>
        <v>6000</v>
      </c>
      <c r="E22" s="56">
        <f t="shared" si="7"/>
        <v>8000</v>
      </c>
      <c r="F22" s="56">
        <f t="shared" si="7"/>
        <v>8000</v>
      </c>
      <c r="G22" s="56">
        <f t="shared" si="7"/>
        <v>8000</v>
      </c>
      <c r="H22" s="56">
        <f t="shared" si="7"/>
        <v>8000</v>
      </c>
      <c r="I22" s="56">
        <f t="shared" si="7"/>
        <v>8000</v>
      </c>
      <c r="J22" s="56">
        <f t="shared" si="7"/>
        <v>8000</v>
      </c>
      <c r="K22" s="56">
        <f t="shared" si="7"/>
        <v>9833.3333333333321</v>
      </c>
      <c r="L22" s="24">
        <f>SUM(B22:K22)</f>
        <v>75833.333333333328</v>
      </c>
    </row>
    <row r="23" spans="1:24" x14ac:dyDescent="0.25">
      <c r="A23" s="17" t="s">
        <v>42</v>
      </c>
      <c r="B23" s="19">
        <f>B22</f>
        <v>6000</v>
      </c>
      <c r="C23" s="19">
        <f>B23+C22</f>
        <v>12000</v>
      </c>
      <c r="D23" s="19">
        <f t="shared" ref="D23:K23" si="8">C23+D22</f>
        <v>18000</v>
      </c>
      <c r="E23" s="19">
        <f t="shared" si="8"/>
        <v>26000</v>
      </c>
      <c r="F23" s="19">
        <f t="shared" si="8"/>
        <v>34000</v>
      </c>
      <c r="G23" s="19">
        <f t="shared" si="8"/>
        <v>42000</v>
      </c>
      <c r="H23" s="19">
        <f t="shared" si="8"/>
        <v>50000</v>
      </c>
      <c r="I23" s="19">
        <f t="shared" si="8"/>
        <v>58000</v>
      </c>
      <c r="J23" s="19">
        <f t="shared" si="8"/>
        <v>66000</v>
      </c>
      <c r="K23" s="19">
        <f t="shared" si="8"/>
        <v>75833.333333333328</v>
      </c>
      <c r="L23" s="24"/>
    </row>
    <row r="24" spans="1:24" x14ac:dyDescent="0.25">
      <c r="A24" s="17" t="s">
        <v>101</v>
      </c>
      <c r="B24" s="19">
        <f>B12+B13</f>
        <v>6000</v>
      </c>
      <c r="C24" s="19">
        <f t="shared" ref="C24:K24" si="9">C12+C13</f>
        <v>6000</v>
      </c>
      <c r="D24" s="19">
        <f t="shared" si="9"/>
        <v>6000</v>
      </c>
      <c r="E24" s="19">
        <f t="shared" si="9"/>
        <v>8000</v>
      </c>
      <c r="F24" s="19">
        <f t="shared" si="9"/>
        <v>8000</v>
      </c>
      <c r="G24" s="19">
        <f t="shared" si="9"/>
        <v>8000</v>
      </c>
      <c r="H24" s="19">
        <f t="shared" si="9"/>
        <v>8000</v>
      </c>
      <c r="I24" s="19">
        <f t="shared" si="9"/>
        <v>8000</v>
      </c>
      <c r="J24" s="19">
        <f t="shared" si="9"/>
        <v>8000</v>
      </c>
      <c r="K24" s="19">
        <f t="shared" si="9"/>
        <v>9833.3333333333321</v>
      </c>
      <c r="L24" s="24">
        <f>SUM(B24:K24)</f>
        <v>75833.333333333328</v>
      </c>
    </row>
    <row r="25" spans="1:24" x14ac:dyDescent="0.25">
      <c r="A25" s="17" t="s">
        <v>102</v>
      </c>
      <c r="B25" s="19">
        <f>B24</f>
        <v>6000</v>
      </c>
      <c r="C25" s="19">
        <f>C24+B25</f>
        <v>12000</v>
      </c>
      <c r="D25" s="19">
        <f t="shared" ref="D25:J25" si="10">D24+C25</f>
        <v>18000</v>
      </c>
      <c r="E25" s="19">
        <f t="shared" si="10"/>
        <v>26000</v>
      </c>
      <c r="F25" s="19">
        <f t="shared" si="10"/>
        <v>34000</v>
      </c>
      <c r="G25" s="19">
        <f t="shared" si="10"/>
        <v>42000</v>
      </c>
      <c r="H25" s="19">
        <f t="shared" si="10"/>
        <v>50000</v>
      </c>
      <c r="I25" s="19">
        <f t="shared" si="10"/>
        <v>58000</v>
      </c>
      <c r="J25" s="19">
        <f t="shared" si="10"/>
        <v>66000</v>
      </c>
      <c r="K25" s="19">
        <f>K24+J25</f>
        <v>75833.333333333328</v>
      </c>
      <c r="L25" s="24"/>
    </row>
    <row r="26" spans="1:24" x14ac:dyDescent="0.25">
      <c r="A26" s="17" t="s">
        <v>105</v>
      </c>
      <c r="B26" s="24">
        <f>SUM(B25/B9*B10)</f>
        <v>72000</v>
      </c>
      <c r="C26" s="24">
        <f t="shared" ref="C26:J26" si="11">SUM(C25/C9*C10)</f>
        <v>72000</v>
      </c>
      <c r="D26" s="24">
        <f t="shared" si="11"/>
        <v>72000</v>
      </c>
      <c r="E26" s="24">
        <f t="shared" si="11"/>
        <v>78000</v>
      </c>
      <c r="F26" s="24">
        <f t="shared" si="11"/>
        <v>81600</v>
      </c>
      <c r="G26" s="24">
        <f t="shared" si="11"/>
        <v>84000</v>
      </c>
      <c r="H26" s="24">
        <f t="shared" si="11"/>
        <v>85714.28571428571</v>
      </c>
      <c r="I26" s="24">
        <f t="shared" si="11"/>
        <v>87000</v>
      </c>
      <c r="J26" s="24">
        <f t="shared" si="11"/>
        <v>88000</v>
      </c>
      <c r="K26" s="24">
        <f>SUM(K25/K9*K10)</f>
        <v>95789.473684210534</v>
      </c>
      <c r="L26" s="24"/>
    </row>
    <row r="27" spans="1:24" x14ac:dyDescent="0.25">
      <c r="A27" s="17" t="s">
        <v>106</v>
      </c>
      <c r="B27" s="118">
        <f>SUM(B26/12)</f>
        <v>6000</v>
      </c>
      <c r="C27" s="118">
        <f t="shared" ref="C27:K27" si="12">SUM(C26/12)</f>
        <v>6000</v>
      </c>
      <c r="D27" s="118">
        <f t="shared" si="12"/>
        <v>6000</v>
      </c>
      <c r="E27" s="118">
        <f t="shared" si="12"/>
        <v>6500</v>
      </c>
      <c r="F27" s="118">
        <f t="shared" si="12"/>
        <v>6800</v>
      </c>
      <c r="G27" s="118">
        <f t="shared" si="12"/>
        <v>7000</v>
      </c>
      <c r="H27" s="118">
        <f t="shared" si="12"/>
        <v>7142.8571428571422</v>
      </c>
      <c r="I27" s="118">
        <f t="shared" si="12"/>
        <v>7250</v>
      </c>
      <c r="J27" s="118">
        <f t="shared" si="12"/>
        <v>7333.333333333333</v>
      </c>
      <c r="K27" s="118">
        <f t="shared" si="12"/>
        <v>7982.4561403508778</v>
      </c>
      <c r="L27" s="24"/>
    </row>
    <row r="28" spans="1:2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24" x14ac:dyDescent="0.25">
      <c r="A29" s="42"/>
    </row>
    <row r="33" spans="1:2" x14ac:dyDescent="0.25">
      <c r="A33" s="17"/>
      <c r="B33" s="17"/>
    </row>
    <row r="34" spans="1:2" x14ac:dyDescent="0.25">
      <c r="A34" s="17"/>
    </row>
    <row r="35" spans="1:2" x14ac:dyDescent="0.25">
      <c r="A35" s="17"/>
    </row>
  </sheetData>
  <mergeCells count="1">
    <mergeCell ref="A1:L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4" formula="1"/>
  </ignoredError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25DF0-C396-46B0-8C41-2C0E499642E4}">
  <sheetPr>
    <tabColor rgb="FFC00000"/>
  </sheetPr>
  <dimension ref="A1:H36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6640625" style="13" customWidth="1"/>
    <col min="2" max="7" width="8.6640625" style="13" customWidth="1"/>
    <col min="8" max="16384" width="11.5546875" style="13"/>
  </cols>
  <sheetData>
    <row r="1" spans="1:7" s="12" customFormat="1" x14ac:dyDescent="0.25">
      <c r="A1" s="190" t="s">
        <v>356</v>
      </c>
      <c r="B1" s="190"/>
      <c r="C1" s="190"/>
      <c r="D1" s="190"/>
      <c r="E1" s="190"/>
      <c r="F1" s="190"/>
      <c r="G1" s="190"/>
    </row>
    <row r="2" spans="1:7" s="12" customFormat="1" x14ac:dyDescent="0.25">
      <c r="A2" s="13" t="s">
        <v>112</v>
      </c>
      <c r="B2" s="73">
        <v>44228</v>
      </c>
    </row>
    <row r="3" spans="1:7" s="12" customFormat="1" x14ac:dyDescent="0.25">
      <c r="A3" s="13" t="s">
        <v>108</v>
      </c>
      <c r="B3" s="14"/>
      <c r="C3" s="13"/>
      <c r="D3" s="14"/>
      <c r="F3" s="73">
        <v>44362</v>
      </c>
    </row>
    <row r="4" spans="1:7" x14ac:dyDescent="0.25">
      <c r="A4" s="13" t="s">
        <v>109</v>
      </c>
      <c r="B4" s="34">
        <v>1</v>
      </c>
      <c r="C4" s="34">
        <v>1</v>
      </c>
      <c r="D4" s="34">
        <v>1</v>
      </c>
      <c r="E4" s="34">
        <v>1</v>
      </c>
      <c r="F4" s="34">
        <v>1</v>
      </c>
      <c r="G4" s="15"/>
    </row>
    <row r="5" spans="1:7" x14ac:dyDescent="0.25">
      <c r="A5" s="13" t="s">
        <v>24</v>
      </c>
      <c r="B5" s="34" t="s">
        <v>31</v>
      </c>
      <c r="C5" s="34" t="s">
        <v>31</v>
      </c>
      <c r="D5" s="34" t="s">
        <v>31</v>
      </c>
      <c r="E5" s="34" t="s">
        <v>31</v>
      </c>
      <c r="F5" s="34" t="s">
        <v>31</v>
      </c>
      <c r="G5" s="15"/>
    </row>
    <row r="6" spans="1:7" s="12" customFormat="1" x14ac:dyDescent="0.25">
      <c r="A6" s="16" t="s">
        <v>21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12</v>
      </c>
    </row>
    <row r="7" spans="1:7" x14ac:dyDescent="0.25">
      <c r="A7" s="17" t="s">
        <v>76</v>
      </c>
      <c r="B7" s="57" t="s">
        <v>17</v>
      </c>
      <c r="C7" s="57" t="s">
        <v>17</v>
      </c>
      <c r="D7" s="57" t="s">
        <v>17</v>
      </c>
      <c r="E7" s="57" t="s">
        <v>17</v>
      </c>
      <c r="F7" s="57" t="s">
        <v>17</v>
      </c>
      <c r="G7" s="36"/>
    </row>
    <row r="8" spans="1:7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36"/>
    </row>
    <row r="9" spans="1:7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15</v>
      </c>
      <c r="G9" s="45">
        <f>SUM(B9:F9)</f>
        <v>135</v>
      </c>
    </row>
    <row r="10" spans="1:7" x14ac:dyDescent="0.25">
      <c r="A10" s="17" t="s">
        <v>20</v>
      </c>
      <c r="B10" s="15">
        <f>B9</f>
        <v>30</v>
      </c>
      <c r="C10" s="15">
        <f t="shared" ref="C10:F10" si="0">C9+B10</f>
        <v>60</v>
      </c>
      <c r="D10" s="15">
        <f t="shared" si="0"/>
        <v>90</v>
      </c>
      <c r="E10" s="15">
        <f t="shared" si="0"/>
        <v>120</v>
      </c>
      <c r="F10" s="15">
        <f t="shared" si="0"/>
        <v>135</v>
      </c>
      <c r="G10" s="36"/>
    </row>
    <row r="11" spans="1:7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143"/>
    </row>
    <row r="12" spans="1:7" x14ac:dyDescent="0.25">
      <c r="A12" s="18" t="s">
        <v>337</v>
      </c>
      <c r="B12" s="112">
        <f>B13</f>
        <v>6000</v>
      </c>
      <c r="C12" s="112">
        <f>C13+B12</f>
        <v>12000</v>
      </c>
      <c r="D12" s="112">
        <f t="shared" ref="D12:F12" si="1">D13+C12</f>
        <v>18000</v>
      </c>
      <c r="E12" s="112">
        <f t="shared" si="1"/>
        <v>24000</v>
      </c>
      <c r="F12" s="112">
        <f t="shared" si="1"/>
        <v>27000</v>
      </c>
      <c r="G12" s="46"/>
    </row>
    <row r="13" spans="1:7" x14ac:dyDescent="0.25">
      <c r="A13" s="17" t="s">
        <v>13</v>
      </c>
      <c r="B13" s="19">
        <v>6000</v>
      </c>
      <c r="C13" s="19">
        <v>6000</v>
      </c>
      <c r="D13" s="19">
        <v>6000</v>
      </c>
      <c r="E13" s="19">
        <v>6000</v>
      </c>
      <c r="F13" s="19">
        <v>3000</v>
      </c>
      <c r="G13" s="24">
        <f>SUM(B13:F13)</f>
        <v>27000</v>
      </c>
    </row>
    <row r="14" spans="1:7" x14ac:dyDescent="0.25">
      <c r="A14" s="17" t="s">
        <v>90</v>
      </c>
      <c r="B14" s="19"/>
      <c r="C14" s="19"/>
      <c r="D14" s="19"/>
      <c r="E14" s="19"/>
      <c r="F14" s="19">
        <f>F12/12</f>
        <v>2250</v>
      </c>
      <c r="G14" s="24">
        <f>SUM(B14:F14)</f>
        <v>2250</v>
      </c>
    </row>
    <row r="15" spans="1:7" x14ac:dyDescent="0.25">
      <c r="A15" s="17"/>
      <c r="B15" s="19"/>
      <c r="C15" s="19"/>
      <c r="D15" s="19"/>
      <c r="E15" s="19"/>
      <c r="F15" s="19"/>
      <c r="G15" s="24">
        <f>SUM(B15:F15)</f>
        <v>0</v>
      </c>
    </row>
    <row r="16" spans="1:7" x14ac:dyDescent="0.25">
      <c r="A16" s="21" t="s">
        <v>14</v>
      </c>
      <c r="B16" s="22">
        <f t="shared" ref="B16:F16" si="2">SUM(B13:B15)</f>
        <v>6000</v>
      </c>
      <c r="C16" s="22">
        <f t="shared" si="2"/>
        <v>6000</v>
      </c>
      <c r="D16" s="22">
        <f t="shared" si="2"/>
        <v>6000</v>
      </c>
      <c r="E16" s="22">
        <f t="shared" si="2"/>
        <v>6000</v>
      </c>
      <c r="F16" s="22">
        <f t="shared" si="2"/>
        <v>5250</v>
      </c>
      <c r="G16" s="22">
        <f>SUM(B16:F16)</f>
        <v>29250</v>
      </c>
    </row>
    <row r="17" spans="1:8" x14ac:dyDescent="0.25">
      <c r="A17" s="17" t="s">
        <v>75</v>
      </c>
      <c r="B17" s="58">
        <f>Ansätze!C88</f>
        <v>0.115</v>
      </c>
      <c r="C17" s="58">
        <f>B17</f>
        <v>0.115</v>
      </c>
      <c r="D17" s="58">
        <f>B17</f>
        <v>0.115</v>
      </c>
      <c r="E17" s="58">
        <f>B17</f>
        <v>0.115</v>
      </c>
      <c r="F17" s="58">
        <f>Ansätze!C98</f>
        <v>0.124</v>
      </c>
      <c r="G17" s="17"/>
      <c r="H17" s="19"/>
    </row>
    <row r="18" spans="1:8" x14ac:dyDescent="0.25">
      <c r="A18" s="17" t="s">
        <v>80</v>
      </c>
      <c r="B18" s="24">
        <f>B24*B17</f>
        <v>690</v>
      </c>
      <c r="C18" s="24">
        <f t="shared" ref="C18:F18" si="3">C24*C17-B19</f>
        <v>690</v>
      </c>
      <c r="D18" s="24">
        <f t="shared" si="3"/>
        <v>690</v>
      </c>
      <c r="E18" s="24">
        <f t="shared" si="3"/>
        <v>690</v>
      </c>
      <c r="F18" s="24">
        <f t="shared" si="3"/>
        <v>867</v>
      </c>
      <c r="G18" s="24">
        <f>SUM(B18:F18)</f>
        <v>3627</v>
      </c>
    </row>
    <row r="19" spans="1:8" x14ac:dyDescent="0.25">
      <c r="A19" s="41" t="s">
        <v>81</v>
      </c>
      <c r="B19" s="26">
        <f>B18</f>
        <v>690</v>
      </c>
      <c r="C19" s="26">
        <f t="shared" ref="C19:F19" si="4">B19+C18</f>
        <v>1380</v>
      </c>
      <c r="D19" s="26">
        <f t="shared" si="4"/>
        <v>2070</v>
      </c>
      <c r="E19" s="26">
        <f t="shared" si="4"/>
        <v>2760</v>
      </c>
      <c r="F19" s="26">
        <f t="shared" si="4"/>
        <v>3627</v>
      </c>
      <c r="G19" s="32"/>
    </row>
    <row r="20" spans="1:8" x14ac:dyDescent="0.25">
      <c r="A20" s="18" t="s">
        <v>79</v>
      </c>
      <c r="B20" s="27">
        <f t="shared" ref="B20:F20" si="5">B18</f>
        <v>690</v>
      </c>
      <c r="C20" s="27">
        <f t="shared" si="5"/>
        <v>690</v>
      </c>
      <c r="D20" s="27">
        <f t="shared" si="5"/>
        <v>690</v>
      </c>
      <c r="E20" s="27">
        <f t="shared" si="5"/>
        <v>690</v>
      </c>
      <c r="F20" s="27">
        <f t="shared" si="5"/>
        <v>867</v>
      </c>
      <c r="G20" s="33">
        <f>SUM(B20:F20)</f>
        <v>3627</v>
      </c>
    </row>
    <row r="21" spans="1:8" x14ac:dyDescent="0.25">
      <c r="A21" s="42" t="s">
        <v>16</v>
      </c>
      <c r="B21" s="28">
        <f t="shared" ref="B21:F21" si="6">B16-B20</f>
        <v>5310</v>
      </c>
      <c r="C21" s="28">
        <f t="shared" si="6"/>
        <v>5310</v>
      </c>
      <c r="D21" s="28">
        <f t="shared" si="6"/>
        <v>5310</v>
      </c>
      <c r="E21" s="28">
        <f t="shared" si="6"/>
        <v>5310</v>
      </c>
      <c r="F21" s="28">
        <f t="shared" si="6"/>
        <v>4383</v>
      </c>
      <c r="G21" s="43">
        <f>SUM(B21:F21)</f>
        <v>25623</v>
      </c>
    </row>
    <row r="22" spans="1:8" x14ac:dyDescent="0.25">
      <c r="A22" s="17"/>
      <c r="G22" s="17"/>
    </row>
    <row r="23" spans="1:8" x14ac:dyDescent="0.25">
      <c r="A23" s="17" t="s">
        <v>41</v>
      </c>
      <c r="B23" s="56">
        <f t="shared" ref="B23:F23" si="7">SUM(B13:B15)</f>
        <v>6000</v>
      </c>
      <c r="C23" s="56">
        <f t="shared" si="7"/>
        <v>6000</v>
      </c>
      <c r="D23" s="56">
        <f t="shared" si="7"/>
        <v>6000</v>
      </c>
      <c r="E23" s="56">
        <f t="shared" si="7"/>
        <v>6000</v>
      </c>
      <c r="F23" s="56">
        <f t="shared" si="7"/>
        <v>5250</v>
      </c>
      <c r="G23" s="24">
        <f>SUM(B23:F23)</f>
        <v>29250</v>
      </c>
    </row>
    <row r="24" spans="1:8" x14ac:dyDescent="0.25">
      <c r="A24" s="17" t="s">
        <v>42</v>
      </c>
      <c r="B24" s="19">
        <f>B23</f>
        <v>6000</v>
      </c>
      <c r="C24" s="19">
        <f t="shared" ref="C24:F24" si="8">B24+C23</f>
        <v>12000</v>
      </c>
      <c r="D24" s="19">
        <f t="shared" si="8"/>
        <v>18000</v>
      </c>
      <c r="E24" s="19">
        <f t="shared" si="8"/>
        <v>24000</v>
      </c>
      <c r="F24" s="19">
        <f t="shared" si="8"/>
        <v>29250</v>
      </c>
      <c r="G24" s="24"/>
    </row>
    <row r="25" spans="1:8" x14ac:dyDescent="0.25">
      <c r="A25" s="17" t="s">
        <v>101</v>
      </c>
      <c r="B25" s="19">
        <f>B13+B14</f>
        <v>6000</v>
      </c>
      <c r="C25" s="19">
        <f t="shared" ref="C25:F25" si="9">C13+C14</f>
        <v>6000</v>
      </c>
      <c r="D25" s="19">
        <f t="shared" si="9"/>
        <v>6000</v>
      </c>
      <c r="E25" s="19">
        <f t="shared" si="9"/>
        <v>6000</v>
      </c>
      <c r="F25" s="19">
        <f t="shared" si="9"/>
        <v>5250</v>
      </c>
      <c r="G25" s="24">
        <f>SUM(B25:F25)</f>
        <v>29250</v>
      </c>
    </row>
    <row r="26" spans="1:8" x14ac:dyDescent="0.25">
      <c r="A26" s="17" t="s">
        <v>102</v>
      </c>
      <c r="B26" s="19">
        <f>B25</f>
        <v>6000</v>
      </c>
      <c r="C26" s="19">
        <f t="shared" ref="C26:F26" si="10">C25+B26</f>
        <v>12000</v>
      </c>
      <c r="D26" s="19">
        <f t="shared" si="10"/>
        <v>18000</v>
      </c>
      <c r="E26" s="19">
        <f t="shared" si="10"/>
        <v>24000</v>
      </c>
      <c r="F26" s="19">
        <f t="shared" si="10"/>
        <v>29250</v>
      </c>
      <c r="G26" s="24"/>
    </row>
    <row r="27" spans="1:8" x14ac:dyDescent="0.25">
      <c r="A27" s="17" t="s">
        <v>105</v>
      </c>
      <c r="B27" s="24">
        <f t="shared" ref="B27:F27" si="11">SUM(B26/B10*B11)</f>
        <v>72000</v>
      </c>
      <c r="C27" s="24">
        <f t="shared" si="11"/>
        <v>72000</v>
      </c>
      <c r="D27" s="24">
        <f t="shared" si="11"/>
        <v>72000</v>
      </c>
      <c r="E27" s="24">
        <f t="shared" si="11"/>
        <v>72000</v>
      </c>
      <c r="F27" s="24">
        <f t="shared" si="11"/>
        <v>78000</v>
      </c>
      <c r="G27" s="24"/>
    </row>
    <row r="28" spans="1:8" x14ac:dyDescent="0.25">
      <c r="A28" s="17" t="s">
        <v>106</v>
      </c>
      <c r="B28" s="118">
        <f t="shared" ref="B28:F28" si="12">SUM(B27/12)</f>
        <v>6000</v>
      </c>
      <c r="C28" s="118">
        <f t="shared" si="12"/>
        <v>6000</v>
      </c>
      <c r="D28" s="118">
        <f t="shared" si="12"/>
        <v>6000</v>
      </c>
      <c r="E28" s="118">
        <f t="shared" si="12"/>
        <v>6000</v>
      </c>
      <c r="F28" s="118">
        <f t="shared" si="12"/>
        <v>6500</v>
      </c>
      <c r="G28" s="24"/>
    </row>
    <row r="29" spans="1:8" x14ac:dyDescent="0.25">
      <c r="A29" s="17"/>
      <c r="B29" s="17"/>
      <c r="C29" s="17"/>
      <c r="D29" s="17"/>
      <c r="E29" s="17"/>
      <c r="F29" s="17"/>
    </row>
    <row r="30" spans="1:8" x14ac:dyDescent="0.25">
      <c r="A30" s="42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mergeCells count="1">
    <mergeCell ref="A1:G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5" formula="1"/>
  </ignoredError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J36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2.44140625" style="13" customWidth="1"/>
    <col min="2" max="9" width="8.6640625" style="13" customWidth="1"/>
    <col min="10" max="16384" width="11.5546875" style="13"/>
  </cols>
  <sheetData>
    <row r="1" spans="1:9" s="12" customFormat="1" x14ac:dyDescent="0.25">
      <c r="A1" s="190" t="s">
        <v>357</v>
      </c>
      <c r="B1" s="190"/>
      <c r="C1" s="190"/>
      <c r="D1" s="190"/>
      <c r="E1" s="190"/>
      <c r="F1" s="190"/>
      <c r="G1" s="190"/>
      <c r="H1" s="190"/>
      <c r="I1" s="190"/>
    </row>
    <row r="2" spans="1:9" s="12" customFormat="1" x14ac:dyDescent="0.25">
      <c r="A2" s="13" t="s">
        <v>112</v>
      </c>
      <c r="B2" s="73">
        <v>44287</v>
      </c>
    </row>
    <row r="3" spans="1:9" s="12" customFormat="1" x14ac:dyDescent="0.25">
      <c r="A3" s="13" t="s">
        <v>108</v>
      </c>
      <c r="B3" s="14"/>
      <c r="H3" s="73">
        <v>44484</v>
      </c>
    </row>
    <row r="4" spans="1:9" x14ac:dyDescent="0.25">
      <c r="A4" s="13" t="s">
        <v>109</v>
      </c>
      <c r="B4" s="34">
        <v>1</v>
      </c>
      <c r="C4" s="34">
        <v>1</v>
      </c>
      <c r="D4" s="34">
        <v>1</v>
      </c>
      <c r="E4" s="34">
        <v>1</v>
      </c>
      <c r="F4" s="34">
        <v>1</v>
      </c>
      <c r="G4" s="34">
        <v>1</v>
      </c>
      <c r="H4" s="34">
        <v>1</v>
      </c>
      <c r="I4" s="15"/>
    </row>
    <row r="5" spans="1:9" x14ac:dyDescent="0.25">
      <c r="A5" s="13" t="s">
        <v>24</v>
      </c>
      <c r="B5" s="34" t="s">
        <v>31</v>
      </c>
      <c r="C5" s="34" t="s">
        <v>31</v>
      </c>
      <c r="D5" s="34" t="s">
        <v>31</v>
      </c>
      <c r="E5" s="34" t="s">
        <v>31</v>
      </c>
      <c r="F5" s="34" t="s">
        <v>31</v>
      </c>
      <c r="G5" s="34" t="s">
        <v>31</v>
      </c>
      <c r="H5" s="34" t="s">
        <v>31</v>
      </c>
      <c r="I5" s="15"/>
    </row>
    <row r="6" spans="1:9" s="12" customFormat="1" x14ac:dyDescent="0.25">
      <c r="A6" s="16" t="s">
        <v>21</v>
      </c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12</v>
      </c>
    </row>
    <row r="7" spans="1:9" x14ac:dyDescent="0.25">
      <c r="A7" s="17" t="s">
        <v>76</v>
      </c>
      <c r="B7" s="57" t="s">
        <v>17</v>
      </c>
      <c r="C7" s="57" t="s">
        <v>17</v>
      </c>
      <c r="D7" s="57" t="s">
        <v>17</v>
      </c>
      <c r="E7" s="57" t="s">
        <v>17</v>
      </c>
      <c r="F7" s="57" t="s">
        <v>17</v>
      </c>
      <c r="G7" s="57" t="s">
        <v>17</v>
      </c>
      <c r="H7" s="57" t="s">
        <v>17</v>
      </c>
      <c r="I7" s="36"/>
    </row>
    <row r="8" spans="1:9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36"/>
    </row>
    <row r="9" spans="1:9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15</v>
      </c>
      <c r="I9" s="45">
        <f>SUM(B9:H9)</f>
        <v>195</v>
      </c>
    </row>
    <row r="10" spans="1:9" x14ac:dyDescent="0.25">
      <c r="A10" s="17" t="s">
        <v>20</v>
      </c>
      <c r="B10" s="15">
        <f>B9</f>
        <v>30</v>
      </c>
      <c r="C10" s="15">
        <f t="shared" ref="C10:H10" si="0">C9+B10</f>
        <v>60</v>
      </c>
      <c r="D10" s="15">
        <f t="shared" si="0"/>
        <v>90</v>
      </c>
      <c r="E10" s="15">
        <f t="shared" si="0"/>
        <v>120</v>
      </c>
      <c r="F10" s="15">
        <f t="shared" si="0"/>
        <v>150</v>
      </c>
      <c r="G10" s="15">
        <f t="shared" si="0"/>
        <v>180</v>
      </c>
      <c r="H10" s="15">
        <f t="shared" si="0"/>
        <v>195</v>
      </c>
      <c r="I10" s="36"/>
    </row>
    <row r="11" spans="1:9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143"/>
    </row>
    <row r="12" spans="1:9" x14ac:dyDescent="0.25">
      <c r="A12" s="18" t="s">
        <v>337</v>
      </c>
      <c r="B12" s="112">
        <f>B13</f>
        <v>6000</v>
      </c>
      <c r="C12" s="112">
        <f>C13+B12</f>
        <v>12000</v>
      </c>
      <c r="D12" s="112">
        <f t="shared" ref="D12:H12" si="1">D13+C12</f>
        <v>18000</v>
      </c>
      <c r="E12" s="112">
        <f t="shared" si="1"/>
        <v>24000</v>
      </c>
      <c r="F12" s="112">
        <f t="shared" si="1"/>
        <v>30000</v>
      </c>
      <c r="G12" s="112">
        <f t="shared" si="1"/>
        <v>36000</v>
      </c>
      <c r="H12" s="112">
        <f t="shared" si="1"/>
        <v>39000</v>
      </c>
      <c r="I12" s="46"/>
    </row>
    <row r="13" spans="1:9" x14ac:dyDescent="0.25">
      <c r="A13" s="17" t="s">
        <v>13</v>
      </c>
      <c r="B13" s="19">
        <v>6000</v>
      </c>
      <c r="C13" s="19">
        <v>6000</v>
      </c>
      <c r="D13" s="19">
        <v>6000</v>
      </c>
      <c r="E13" s="19">
        <v>6000</v>
      </c>
      <c r="F13" s="19">
        <v>6000</v>
      </c>
      <c r="G13" s="19">
        <v>6000</v>
      </c>
      <c r="H13" s="19">
        <v>3000</v>
      </c>
      <c r="I13" s="24">
        <f>SUM(B13:H13)</f>
        <v>39000</v>
      </c>
    </row>
    <row r="14" spans="1:9" x14ac:dyDescent="0.25">
      <c r="A14" s="17" t="s">
        <v>90</v>
      </c>
      <c r="B14" s="19"/>
      <c r="C14" s="19"/>
      <c r="D14" s="19"/>
      <c r="E14" s="19"/>
      <c r="F14" s="19"/>
      <c r="G14" s="19"/>
      <c r="H14" s="19">
        <f>H12/12</f>
        <v>3250</v>
      </c>
      <c r="I14" s="24">
        <f>SUM(B14:H14)</f>
        <v>3250</v>
      </c>
    </row>
    <row r="15" spans="1:9" x14ac:dyDescent="0.25">
      <c r="A15" s="17"/>
      <c r="B15" s="19"/>
      <c r="C15" s="19"/>
      <c r="D15" s="19"/>
      <c r="E15" s="19"/>
      <c r="F15" s="19"/>
      <c r="G15" s="19"/>
      <c r="H15" s="19"/>
      <c r="I15" s="24">
        <f>SUM(B15:H15)</f>
        <v>0</v>
      </c>
    </row>
    <row r="16" spans="1:9" x14ac:dyDescent="0.25">
      <c r="A16" s="21" t="s">
        <v>14</v>
      </c>
      <c r="B16" s="22">
        <f t="shared" ref="B16:H16" si="2">SUM(B13:B15)</f>
        <v>6000</v>
      </c>
      <c r="C16" s="22">
        <f t="shared" si="2"/>
        <v>6000</v>
      </c>
      <c r="D16" s="22">
        <f t="shared" si="2"/>
        <v>6000</v>
      </c>
      <c r="E16" s="22">
        <f t="shared" si="2"/>
        <v>6000</v>
      </c>
      <c r="F16" s="22">
        <f t="shared" si="2"/>
        <v>6000</v>
      </c>
      <c r="G16" s="22">
        <f t="shared" si="2"/>
        <v>6000</v>
      </c>
      <c r="H16" s="22">
        <f t="shared" si="2"/>
        <v>6250</v>
      </c>
      <c r="I16" s="22">
        <f>SUM(B16:H16)</f>
        <v>42250</v>
      </c>
    </row>
    <row r="17" spans="1:10" x14ac:dyDescent="0.25">
      <c r="A17" s="17" t="s">
        <v>75</v>
      </c>
      <c r="B17" s="58">
        <f>Ansätze!$C$88</f>
        <v>0.115</v>
      </c>
      <c r="C17" s="58">
        <f>Ansätze!$C$88</f>
        <v>0.115</v>
      </c>
      <c r="D17" s="58">
        <f>Ansätze!$C$88</f>
        <v>0.115</v>
      </c>
      <c r="E17" s="58">
        <f>Ansätze!$C$88</f>
        <v>0.115</v>
      </c>
      <c r="F17" s="58">
        <f>Ansätze!$C$88</f>
        <v>0.115</v>
      </c>
      <c r="G17" s="58">
        <f>Ansätze!$C$88</f>
        <v>0.115</v>
      </c>
      <c r="H17" s="58">
        <f>Ansätze!C98</f>
        <v>0.124</v>
      </c>
      <c r="I17" s="17"/>
      <c r="J17" s="19"/>
    </row>
    <row r="18" spans="1:10" x14ac:dyDescent="0.25">
      <c r="A18" s="17" t="s">
        <v>80</v>
      </c>
      <c r="B18" s="24">
        <f>B24*B17</f>
        <v>690</v>
      </c>
      <c r="C18" s="24">
        <f t="shared" ref="C18:H18" si="3">C24*C17-B19</f>
        <v>690</v>
      </c>
      <c r="D18" s="24">
        <f t="shared" si="3"/>
        <v>690</v>
      </c>
      <c r="E18" s="24">
        <f t="shared" si="3"/>
        <v>690</v>
      </c>
      <c r="F18" s="24">
        <f t="shared" si="3"/>
        <v>690</v>
      </c>
      <c r="G18" s="24">
        <f t="shared" si="3"/>
        <v>690</v>
      </c>
      <c r="H18" s="24">
        <f t="shared" si="3"/>
        <v>1099</v>
      </c>
      <c r="I18" s="24">
        <f>SUM(B18:H18)</f>
        <v>5239</v>
      </c>
    </row>
    <row r="19" spans="1:10" x14ac:dyDescent="0.25">
      <c r="A19" s="41" t="s">
        <v>81</v>
      </c>
      <c r="B19" s="26">
        <f>B18</f>
        <v>690</v>
      </c>
      <c r="C19" s="26">
        <f t="shared" ref="C19:H19" si="4">B19+C18</f>
        <v>1380</v>
      </c>
      <c r="D19" s="26">
        <f t="shared" si="4"/>
        <v>2070</v>
      </c>
      <c r="E19" s="26">
        <f t="shared" si="4"/>
        <v>2760</v>
      </c>
      <c r="F19" s="26">
        <f t="shared" si="4"/>
        <v>3450</v>
      </c>
      <c r="G19" s="26">
        <f t="shared" si="4"/>
        <v>4140</v>
      </c>
      <c r="H19" s="26">
        <f t="shared" si="4"/>
        <v>5239</v>
      </c>
      <c r="I19" s="32"/>
    </row>
    <row r="20" spans="1:10" x14ac:dyDescent="0.25">
      <c r="A20" s="18" t="s">
        <v>79</v>
      </c>
      <c r="B20" s="27">
        <f t="shared" ref="B20:H20" si="5">B18</f>
        <v>690</v>
      </c>
      <c r="C20" s="27">
        <f t="shared" si="5"/>
        <v>690</v>
      </c>
      <c r="D20" s="27">
        <f t="shared" si="5"/>
        <v>690</v>
      </c>
      <c r="E20" s="27">
        <f t="shared" si="5"/>
        <v>690</v>
      </c>
      <c r="F20" s="27">
        <f t="shared" si="5"/>
        <v>690</v>
      </c>
      <c r="G20" s="27">
        <f t="shared" si="5"/>
        <v>690</v>
      </c>
      <c r="H20" s="27">
        <f t="shared" si="5"/>
        <v>1099</v>
      </c>
      <c r="I20" s="33">
        <f>SUM(B20:H20)</f>
        <v>5239</v>
      </c>
    </row>
    <row r="21" spans="1:10" x14ac:dyDescent="0.25">
      <c r="A21" s="42" t="s">
        <v>16</v>
      </c>
      <c r="B21" s="28">
        <f t="shared" ref="B21:H21" si="6">B16-B20</f>
        <v>5310</v>
      </c>
      <c r="C21" s="28">
        <f t="shared" si="6"/>
        <v>5310</v>
      </c>
      <c r="D21" s="28">
        <f t="shared" si="6"/>
        <v>5310</v>
      </c>
      <c r="E21" s="28">
        <f t="shared" si="6"/>
        <v>5310</v>
      </c>
      <c r="F21" s="28">
        <f t="shared" si="6"/>
        <v>5310</v>
      </c>
      <c r="G21" s="28">
        <f t="shared" si="6"/>
        <v>5310</v>
      </c>
      <c r="H21" s="28">
        <f t="shared" si="6"/>
        <v>5151</v>
      </c>
      <c r="I21" s="43">
        <f>SUM(B21:H21)</f>
        <v>37011</v>
      </c>
    </row>
    <row r="22" spans="1:10" x14ac:dyDescent="0.25">
      <c r="A22" s="17"/>
      <c r="I22" s="17"/>
    </row>
    <row r="23" spans="1:10" x14ac:dyDescent="0.25">
      <c r="A23" s="17" t="s">
        <v>41</v>
      </c>
      <c r="B23" s="56">
        <f t="shared" ref="B23:H23" si="7">SUM(B13:B15)</f>
        <v>6000</v>
      </c>
      <c r="C23" s="56">
        <f t="shared" si="7"/>
        <v>6000</v>
      </c>
      <c r="D23" s="56">
        <f t="shared" si="7"/>
        <v>6000</v>
      </c>
      <c r="E23" s="56">
        <f t="shared" si="7"/>
        <v>6000</v>
      </c>
      <c r="F23" s="56">
        <f t="shared" si="7"/>
        <v>6000</v>
      </c>
      <c r="G23" s="56">
        <f t="shared" si="7"/>
        <v>6000</v>
      </c>
      <c r="H23" s="56">
        <f t="shared" si="7"/>
        <v>6250</v>
      </c>
      <c r="I23" s="24">
        <f>SUM(B23:H23)</f>
        <v>42250</v>
      </c>
    </row>
    <row r="24" spans="1:10" x14ac:dyDescent="0.25">
      <c r="A24" s="17" t="s">
        <v>42</v>
      </c>
      <c r="B24" s="19">
        <f>B23</f>
        <v>6000</v>
      </c>
      <c r="C24" s="19">
        <f t="shared" ref="C24:H24" si="8">B24+C23</f>
        <v>12000</v>
      </c>
      <c r="D24" s="19">
        <f t="shared" si="8"/>
        <v>18000</v>
      </c>
      <c r="E24" s="19">
        <f t="shared" si="8"/>
        <v>24000</v>
      </c>
      <c r="F24" s="19">
        <f t="shared" si="8"/>
        <v>30000</v>
      </c>
      <c r="G24" s="19">
        <f t="shared" si="8"/>
        <v>36000</v>
      </c>
      <c r="H24" s="19">
        <f t="shared" si="8"/>
        <v>42250</v>
      </c>
      <c r="I24" s="24"/>
    </row>
    <row r="25" spans="1:10" x14ac:dyDescent="0.25">
      <c r="A25" s="17" t="s">
        <v>101</v>
      </c>
      <c r="B25" s="19">
        <f>B13+B14</f>
        <v>6000</v>
      </c>
      <c r="C25" s="19">
        <f t="shared" ref="C25:H25" si="9">C13+C14</f>
        <v>6000</v>
      </c>
      <c r="D25" s="19">
        <f t="shared" si="9"/>
        <v>6000</v>
      </c>
      <c r="E25" s="19">
        <f t="shared" si="9"/>
        <v>6000</v>
      </c>
      <c r="F25" s="19">
        <f t="shared" si="9"/>
        <v>6000</v>
      </c>
      <c r="G25" s="19">
        <f t="shared" si="9"/>
        <v>6000</v>
      </c>
      <c r="H25" s="19">
        <f t="shared" si="9"/>
        <v>6250</v>
      </c>
      <c r="I25" s="24">
        <f>SUM(B25:H25)</f>
        <v>42250</v>
      </c>
    </row>
    <row r="26" spans="1:10" x14ac:dyDescent="0.25">
      <c r="A26" s="17" t="s">
        <v>102</v>
      </c>
      <c r="B26" s="19">
        <f>B25</f>
        <v>6000</v>
      </c>
      <c r="C26" s="19">
        <f t="shared" ref="C26:H26" si="10">C25+B26</f>
        <v>12000</v>
      </c>
      <c r="D26" s="19">
        <f t="shared" si="10"/>
        <v>18000</v>
      </c>
      <c r="E26" s="19">
        <f t="shared" si="10"/>
        <v>24000</v>
      </c>
      <c r="F26" s="19">
        <f t="shared" si="10"/>
        <v>30000</v>
      </c>
      <c r="G26" s="19">
        <f t="shared" si="10"/>
        <v>36000</v>
      </c>
      <c r="H26" s="19">
        <f t="shared" si="10"/>
        <v>42250</v>
      </c>
      <c r="I26" s="24"/>
    </row>
    <row r="27" spans="1:10" x14ac:dyDescent="0.25">
      <c r="A27" s="17" t="s">
        <v>105</v>
      </c>
      <c r="B27" s="24">
        <f t="shared" ref="B27:H27" si="11">SUM(B26/B10*B11)</f>
        <v>72000</v>
      </c>
      <c r="C27" s="24">
        <f t="shared" si="11"/>
        <v>72000</v>
      </c>
      <c r="D27" s="24">
        <f t="shared" si="11"/>
        <v>72000</v>
      </c>
      <c r="E27" s="24">
        <f t="shared" si="11"/>
        <v>72000</v>
      </c>
      <c r="F27" s="24">
        <f t="shared" si="11"/>
        <v>72000</v>
      </c>
      <c r="G27" s="24">
        <f t="shared" si="11"/>
        <v>72000</v>
      </c>
      <c r="H27" s="24">
        <f t="shared" si="11"/>
        <v>78000</v>
      </c>
      <c r="I27" s="24"/>
    </row>
    <row r="28" spans="1:10" x14ac:dyDescent="0.25">
      <c r="A28" s="17" t="s">
        <v>106</v>
      </c>
      <c r="B28" s="118">
        <f t="shared" ref="B28:H28" si="12">SUM(B27/12)</f>
        <v>6000</v>
      </c>
      <c r="C28" s="118">
        <f t="shared" si="12"/>
        <v>6000</v>
      </c>
      <c r="D28" s="118">
        <f t="shared" si="12"/>
        <v>6000</v>
      </c>
      <c r="E28" s="118">
        <f t="shared" si="12"/>
        <v>6000</v>
      </c>
      <c r="F28" s="118">
        <f t="shared" si="12"/>
        <v>6000</v>
      </c>
      <c r="G28" s="118">
        <f t="shared" si="12"/>
        <v>6000</v>
      </c>
      <c r="H28" s="118">
        <f t="shared" si="12"/>
        <v>6500</v>
      </c>
      <c r="I28" s="24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</row>
    <row r="30" spans="1:10" x14ac:dyDescent="0.25">
      <c r="A30" s="42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mergeCells count="1">
    <mergeCell ref="A1:I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5" formula="1"/>
  </ignoredError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O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55468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37" t="s">
        <v>22</v>
      </c>
      <c r="H6" s="37" t="s">
        <v>22</v>
      </c>
      <c r="I6" s="37" t="s">
        <v>22</v>
      </c>
      <c r="J6" s="37" t="s">
        <v>22</v>
      </c>
      <c r="K6" s="37" t="s">
        <v>22</v>
      </c>
      <c r="L6" s="37" t="s">
        <v>22</v>
      </c>
      <c r="M6" s="37" t="s">
        <v>22</v>
      </c>
      <c r="N6" s="15"/>
    </row>
    <row r="7" spans="1:14" ht="24" x14ac:dyDescent="0.25">
      <c r="A7" s="130" t="s">
        <v>95</v>
      </c>
      <c r="B7" s="15"/>
      <c r="C7" s="15"/>
      <c r="D7" s="15"/>
      <c r="E7" s="15"/>
      <c r="F7" s="15"/>
      <c r="G7" s="155" t="s">
        <v>151</v>
      </c>
      <c r="H7" s="15"/>
      <c r="I7" s="15"/>
      <c r="J7" s="15"/>
      <c r="K7" s="15"/>
      <c r="L7" s="15"/>
      <c r="M7" s="15"/>
      <c r="N7" s="15"/>
    </row>
    <row r="8" spans="1:14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5">
        <f t="shared" si="1"/>
        <v>270</v>
      </c>
      <c r="K10" s="15">
        <f t="shared" si="1"/>
        <v>300</v>
      </c>
      <c r="L10" s="15">
        <f t="shared" si="1"/>
        <v>330</v>
      </c>
      <c r="M10" s="15">
        <f t="shared" si="1"/>
        <v>360</v>
      </c>
      <c r="N10" s="15"/>
    </row>
    <row r="11" spans="1:14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64">
        <v>360</v>
      </c>
      <c r="J11" s="64">
        <v>360</v>
      </c>
      <c r="K11" s="64">
        <v>360</v>
      </c>
      <c r="L11" s="64">
        <v>360</v>
      </c>
      <c r="M11" s="64">
        <v>360</v>
      </c>
      <c r="N11" s="64"/>
    </row>
    <row r="12" spans="1:14" x14ac:dyDescent="0.25">
      <c r="A12" s="18" t="s">
        <v>337</v>
      </c>
      <c r="B12" s="112">
        <f>B13</f>
        <v>5000</v>
      </c>
      <c r="C12" s="112">
        <f>C13+B12</f>
        <v>10000</v>
      </c>
      <c r="D12" s="112">
        <f t="shared" ref="D12:M12" si="2">D13+C12</f>
        <v>15000</v>
      </c>
      <c r="E12" s="112">
        <f t="shared" si="2"/>
        <v>20000</v>
      </c>
      <c r="F12" s="112">
        <f t="shared" si="2"/>
        <v>25000</v>
      </c>
      <c r="G12" s="112">
        <f t="shared" si="2"/>
        <v>30000</v>
      </c>
      <c r="H12" s="112">
        <f t="shared" si="2"/>
        <v>35000</v>
      </c>
      <c r="I12" s="112">
        <f t="shared" si="2"/>
        <v>40000</v>
      </c>
      <c r="J12" s="112">
        <f t="shared" si="2"/>
        <v>45000</v>
      </c>
      <c r="K12" s="112">
        <f t="shared" si="2"/>
        <v>50000</v>
      </c>
      <c r="L12" s="112">
        <f t="shared" si="2"/>
        <v>55000</v>
      </c>
      <c r="M12" s="112">
        <f t="shared" si="2"/>
        <v>60000</v>
      </c>
      <c r="N12" s="39"/>
    </row>
    <row r="13" spans="1:14" x14ac:dyDescent="0.25">
      <c r="A13" s="17" t="s">
        <v>13</v>
      </c>
      <c r="B13" s="19">
        <v>5000</v>
      </c>
      <c r="C13" s="19">
        <v>5000</v>
      </c>
      <c r="D13" s="19">
        <v>5000</v>
      </c>
      <c r="E13" s="19">
        <v>5000</v>
      </c>
      <c r="F13" s="19">
        <v>5000</v>
      </c>
      <c r="G13" s="19">
        <v>5000</v>
      </c>
      <c r="H13" s="19">
        <v>5000</v>
      </c>
      <c r="I13" s="19">
        <v>5000</v>
      </c>
      <c r="J13" s="19">
        <v>5000</v>
      </c>
      <c r="K13" s="19">
        <v>5000</v>
      </c>
      <c r="L13" s="19">
        <v>5000</v>
      </c>
      <c r="M13" s="19">
        <v>5000</v>
      </c>
      <c r="N13" s="19">
        <f t="shared" ref="N13:N16" si="3">SUM(B13:M13)</f>
        <v>60000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>M12/12</f>
        <v>5000</v>
      </c>
      <c r="N14" s="19">
        <f t="shared" si="3"/>
        <v>5000</v>
      </c>
    </row>
    <row r="15" spans="1:14" x14ac:dyDescent="0.2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3"/>
        <v>0</v>
      </c>
    </row>
    <row r="16" spans="1:14" x14ac:dyDescent="0.25">
      <c r="A16" s="21" t="s">
        <v>14</v>
      </c>
      <c r="B16" s="22">
        <f t="shared" ref="B16:M16" si="4">SUM(B13:B15)</f>
        <v>5000</v>
      </c>
      <c r="C16" s="22">
        <f t="shared" si="4"/>
        <v>5000</v>
      </c>
      <c r="D16" s="22">
        <f t="shared" si="4"/>
        <v>5000</v>
      </c>
      <c r="E16" s="22">
        <f t="shared" si="4"/>
        <v>5000</v>
      </c>
      <c r="F16" s="22">
        <f t="shared" si="4"/>
        <v>5000</v>
      </c>
      <c r="G16" s="22">
        <f t="shared" si="4"/>
        <v>5000</v>
      </c>
      <c r="H16" s="22">
        <f t="shared" si="4"/>
        <v>5000</v>
      </c>
      <c r="I16" s="22">
        <f t="shared" si="4"/>
        <v>5000</v>
      </c>
      <c r="J16" s="22">
        <f t="shared" si="4"/>
        <v>5000</v>
      </c>
      <c r="K16" s="22">
        <f t="shared" si="4"/>
        <v>5000</v>
      </c>
      <c r="L16" s="22">
        <f t="shared" si="4"/>
        <v>5000</v>
      </c>
      <c r="M16" s="22">
        <f t="shared" si="4"/>
        <v>10000</v>
      </c>
      <c r="N16" s="22">
        <f t="shared" si="3"/>
        <v>65000</v>
      </c>
    </row>
    <row r="17" spans="1:15" x14ac:dyDescent="0.25">
      <c r="A17" s="17" t="s">
        <v>75</v>
      </c>
      <c r="B17" s="58">
        <f>Ansätze!C68</f>
        <v>9.5000000000000001E-2</v>
      </c>
      <c r="C17" s="58">
        <f>$B$17</f>
        <v>9.5000000000000001E-2</v>
      </c>
      <c r="D17" s="58">
        <f t="shared" ref="D17:L17" si="5">$B$17</f>
        <v>9.5000000000000001E-2</v>
      </c>
      <c r="E17" s="58">
        <f t="shared" si="5"/>
        <v>9.5000000000000001E-2</v>
      </c>
      <c r="F17" s="58">
        <f t="shared" si="5"/>
        <v>9.5000000000000001E-2</v>
      </c>
      <c r="G17" s="58">
        <f t="shared" si="5"/>
        <v>9.5000000000000001E-2</v>
      </c>
      <c r="H17" s="58">
        <f t="shared" si="5"/>
        <v>9.5000000000000001E-2</v>
      </c>
      <c r="I17" s="58">
        <f t="shared" si="5"/>
        <v>9.5000000000000001E-2</v>
      </c>
      <c r="J17" s="58">
        <f t="shared" si="5"/>
        <v>9.5000000000000001E-2</v>
      </c>
      <c r="K17" s="58">
        <f t="shared" si="5"/>
        <v>9.5000000000000001E-2</v>
      </c>
      <c r="L17" s="58">
        <f t="shared" si="5"/>
        <v>9.5000000000000001E-2</v>
      </c>
      <c r="M17" s="58">
        <f>Ansätze!C77</f>
        <v>0.10400000000000001</v>
      </c>
      <c r="O17" s="19"/>
    </row>
    <row r="18" spans="1:15" x14ac:dyDescent="0.25">
      <c r="A18" s="17" t="s">
        <v>80</v>
      </c>
      <c r="B18" s="24">
        <f>B28*B17</f>
        <v>475</v>
      </c>
      <c r="C18" s="24">
        <f>C28*C17-B20</f>
        <v>475</v>
      </c>
      <c r="D18" s="24">
        <f>D28*D17-C20</f>
        <v>475</v>
      </c>
      <c r="E18" s="24">
        <f>E28*E17-D20</f>
        <v>475</v>
      </c>
      <c r="F18" s="24">
        <f>F28*F17-E20</f>
        <v>475</v>
      </c>
      <c r="G18" s="24"/>
      <c r="H18" s="24"/>
      <c r="I18" s="24"/>
      <c r="J18" s="24"/>
      <c r="K18" s="24"/>
      <c r="L18" s="24"/>
      <c r="M18" s="24"/>
      <c r="N18" s="24">
        <f>SUM(B18:M18)</f>
        <v>2375</v>
      </c>
      <c r="O18" s="24"/>
    </row>
    <row r="19" spans="1:15" x14ac:dyDescent="0.25">
      <c r="A19" s="17" t="s">
        <v>54</v>
      </c>
      <c r="B19" s="24"/>
      <c r="C19" s="24"/>
      <c r="D19" s="24"/>
      <c r="E19" s="24"/>
      <c r="F19" s="24"/>
      <c r="G19" s="24">
        <f t="shared" ref="G19:M19" si="6">G28*G17-F20</f>
        <v>0</v>
      </c>
      <c r="H19" s="24">
        <f t="shared" si="6"/>
        <v>0</v>
      </c>
      <c r="I19" s="24">
        <f t="shared" si="6"/>
        <v>0</v>
      </c>
      <c r="J19" s="24">
        <f t="shared" si="6"/>
        <v>0</v>
      </c>
      <c r="K19" s="24">
        <f t="shared" si="6"/>
        <v>0</v>
      </c>
      <c r="L19" s="24">
        <f t="shared" si="6"/>
        <v>0</v>
      </c>
      <c r="M19" s="24">
        <f t="shared" si="6"/>
        <v>225.00000000000045</v>
      </c>
      <c r="N19" s="24">
        <f>SUM(B19:M19)</f>
        <v>225.00000000000045</v>
      </c>
      <c r="O19" s="24"/>
    </row>
    <row r="20" spans="1:15" x14ac:dyDescent="0.25">
      <c r="A20" s="17" t="s">
        <v>81</v>
      </c>
      <c r="B20" s="24">
        <f>B18</f>
        <v>475</v>
      </c>
      <c r="C20" s="24">
        <f>B20+C18</f>
        <v>950</v>
      </c>
      <c r="D20" s="24">
        <f t="shared" ref="D20:F20" si="7">C20+D18</f>
        <v>1425</v>
      </c>
      <c r="E20" s="24">
        <f t="shared" si="7"/>
        <v>1900</v>
      </c>
      <c r="F20" s="24">
        <f t="shared" si="7"/>
        <v>2375</v>
      </c>
      <c r="G20" s="24">
        <f>F20+G19</f>
        <v>2375</v>
      </c>
      <c r="H20" s="24">
        <f t="shared" ref="H20:M20" si="8">G20+H19</f>
        <v>2375</v>
      </c>
      <c r="I20" s="24">
        <f t="shared" si="8"/>
        <v>2375</v>
      </c>
      <c r="J20" s="24">
        <f t="shared" si="8"/>
        <v>2375</v>
      </c>
      <c r="K20" s="24">
        <f t="shared" si="8"/>
        <v>2375</v>
      </c>
      <c r="L20" s="24">
        <f t="shared" si="8"/>
        <v>2375</v>
      </c>
      <c r="M20" s="24">
        <f t="shared" si="8"/>
        <v>2600.0000000000005</v>
      </c>
      <c r="N20" s="24"/>
      <c r="O20" s="19"/>
    </row>
    <row r="21" spans="1:15" x14ac:dyDescent="0.25">
      <c r="A21" s="17" t="s">
        <v>73</v>
      </c>
      <c r="B21" s="24"/>
      <c r="C21" s="24"/>
      <c r="D21" s="24"/>
      <c r="E21" s="24"/>
      <c r="F21" s="24"/>
      <c r="G21" s="30">
        <f>Ansätze!D68</f>
        <v>4.1000000000000002E-2</v>
      </c>
      <c r="H21" s="30">
        <f>$G$21</f>
        <v>4.1000000000000002E-2</v>
      </c>
      <c r="I21" s="30">
        <f t="shared" ref="I21:L21" si="9">$G$21</f>
        <v>4.1000000000000002E-2</v>
      </c>
      <c r="J21" s="30">
        <f t="shared" si="9"/>
        <v>4.1000000000000002E-2</v>
      </c>
      <c r="K21" s="30">
        <f t="shared" si="9"/>
        <v>4.1000000000000002E-2</v>
      </c>
      <c r="L21" s="30">
        <f t="shared" si="9"/>
        <v>4.1000000000000002E-2</v>
      </c>
      <c r="M21" s="30">
        <f>Ansätze!D77</f>
        <v>0.05</v>
      </c>
      <c r="N21" s="24"/>
      <c r="O21" s="19"/>
    </row>
    <row r="22" spans="1:15" x14ac:dyDescent="0.25">
      <c r="A22" s="17" t="s">
        <v>86</v>
      </c>
      <c r="B22" s="24"/>
      <c r="C22" s="24"/>
      <c r="D22" s="24"/>
      <c r="E22" s="24"/>
      <c r="F22" s="24"/>
      <c r="G22" s="24">
        <f>G30*G21</f>
        <v>205</v>
      </c>
      <c r="H22" s="24">
        <f>H30*H21-G23</f>
        <v>205</v>
      </c>
      <c r="I22" s="24">
        <f>I30*I21-H23</f>
        <v>205</v>
      </c>
      <c r="J22" s="24">
        <f>J30*J21-I23</f>
        <v>205</v>
      </c>
      <c r="K22" s="24">
        <f>K30*K21-J23</f>
        <v>205</v>
      </c>
      <c r="L22" s="24">
        <f>L30*L21-K23</f>
        <v>205</v>
      </c>
      <c r="M22" s="24">
        <f t="shared" ref="M22" si="10">M30*M21-L23</f>
        <v>770</v>
      </c>
      <c r="N22" s="24">
        <f>SUM(B22:M22)</f>
        <v>2000</v>
      </c>
      <c r="O22" s="19"/>
    </row>
    <row r="23" spans="1:15" x14ac:dyDescent="0.25">
      <c r="A23" s="17" t="s">
        <v>87</v>
      </c>
      <c r="B23" s="24"/>
      <c r="C23" s="24"/>
      <c r="D23" s="24"/>
      <c r="E23" s="24"/>
      <c r="F23" s="24"/>
      <c r="G23" s="24">
        <f>G22</f>
        <v>205</v>
      </c>
      <c r="H23" s="24">
        <f t="shared" ref="H23:M23" si="11">H22+G23</f>
        <v>410</v>
      </c>
      <c r="I23" s="24">
        <f t="shared" si="11"/>
        <v>615</v>
      </c>
      <c r="J23" s="24">
        <f t="shared" si="11"/>
        <v>820</v>
      </c>
      <c r="K23" s="24">
        <f t="shared" si="11"/>
        <v>1025</v>
      </c>
      <c r="L23" s="24">
        <f t="shared" si="11"/>
        <v>1230</v>
      </c>
      <c r="M23" s="24">
        <f t="shared" si="11"/>
        <v>2000</v>
      </c>
      <c r="N23" s="24"/>
      <c r="O23" s="19"/>
    </row>
    <row r="24" spans="1:15" x14ac:dyDescent="0.25">
      <c r="A24" s="18" t="s">
        <v>79</v>
      </c>
      <c r="B24" s="33">
        <f>B18+B19+B22</f>
        <v>475</v>
      </c>
      <c r="C24" s="33">
        <f t="shared" ref="C24:M24" si="12">C18+C19+C22</f>
        <v>475</v>
      </c>
      <c r="D24" s="33">
        <f t="shared" si="12"/>
        <v>475</v>
      </c>
      <c r="E24" s="33">
        <f t="shared" si="12"/>
        <v>475</v>
      </c>
      <c r="F24" s="33">
        <f t="shared" si="12"/>
        <v>475</v>
      </c>
      <c r="G24" s="33">
        <f t="shared" si="12"/>
        <v>205</v>
      </c>
      <c r="H24" s="33">
        <f t="shared" si="12"/>
        <v>205</v>
      </c>
      <c r="I24" s="33">
        <f t="shared" si="12"/>
        <v>205</v>
      </c>
      <c r="J24" s="33">
        <f t="shared" si="12"/>
        <v>205</v>
      </c>
      <c r="K24" s="33">
        <f t="shared" si="12"/>
        <v>205</v>
      </c>
      <c r="L24" s="33">
        <f t="shared" si="12"/>
        <v>205</v>
      </c>
      <c r="M24" s="33">
        <f t="shared" si="12"/>
        <v>995.00000000000045</v>
      </c>
      <c r="N24" s="27">
        <f>SUM(B24:M24)</f>
        <v>4600</v>
      </c>
      <c r="O24" s="19"/>
    </row>
    <row r="25" spans="1:15" x14ac:dyDescent="0.25">
      <c r="A25" s="12" t="s">
        <v>16</v>
      </c>
      <c r="B25" s="28">
        <f t="shared" ref="B25:M25" si="13">B16-B24</f>
        <v>4525</v>
      </c>
      <c r="C25" s="28">
        <f t="shared" si="13"/>
        <v>4525</v>
      </c>
      <c r="D25" s="28">
        <f t="shared" si="13"/>
        <v>4525</v>
      </c>
      <c r="E25" s="28">
        <f t="shared" si="13"/>
        <v>4525</v>
      </c>
      <c r="F25" s="28">
        <f t="shared" si="13"/>
        <v>4525</v>
      </c>
      <c r="G25" s="28">
        <f t="shared" si="13"/>
        <v>4795</v>
      </c>
      <c r="H25" s="28">
        <f t="shared" si="13"/>
        <v>4795</v>
      </c>
      <c r="I25" s="28">
        <f t="shared" si="13"/>
        <v>4795</v>
      </c>
      <c r="J25" s="28">
        <f t="shared" si="13"/>
        <v>4795</v>
      </c>
      <c r="K25" s="28">
        <f t="shared" si="13"/>
        <v>4795</v>
      </c>
      <c r="L25" s="28">
        <f t="shared" si="13"/>
        <v>4795</v>
      </c>
      <c r="M25" s="28">
        <f t="shared" si="13"/>
        <v>9005</v>
      </c>
      <c r="N25" s="28">
        <f>SUM(B25:M25)</f>
        <v>60400</v>
      </c>
    </row>
    <row r="27" spans="1:15" x14ac:dyDescent="0.25">
      <c r="A27" s="17" t="s">
        <v>41</v>
      </c>
      <c r="B27" s="56">
        <f>SUM(B13:B15)</f>
        <v>5000</v>
      </c>
      <c r="C27" s="56">
        <f>SUM(C13:C15)</f>
        <v>5000</v>
      </c>
      <c r="D27" s="56">
        <f>SUM(D13:D15)</f>
        <v>5000</v>
      </c>
      <c r="E27" s="56">
        <f>SUM(E13:E15)</f>
        <v>5000</v>
      </c>
      <c r="F27" s="56">
        <f>SUM(F13:F15)</f>
        <v>5000</v>
      </c>
      <c r="G27" s="24"/>
      <c r="H27" s="24"/>
      <c r="I27" s="24"/>
      <c r="J27" s="24"/>
      <c r="K27" s="24"/>
      <c r="L27" s="24"/>
      <c r="M27" s="24"/>
      <c r="N27" s="24">
        <f>SUM(B27:M27)</f>
        <v>25000</v>
      </c>
    </row>
    <row r="28" spans="1:15" x14ac:dyDescent="0.25">
      <c r="A28" s="17" t="s">
        <v>42</v>
      </c>
      <c r="B28" s="24">
        <f>B27</f>
        <v>5000</v>
      </c>
      <c r="C28" s="24">
        <f t="shared" ref="C28:M28" si="14">B28+C27</f>
        <v>10000</v>
      </c>
      <c r="D28" s="24">
        <f t="shared" si="14"/>
        <v>15000</v>
      </c>
      <c r="E28" s="24">
        <f t="shared" si="14"/>
        <v>20000</v>
      </c>
      <c r="F28" s="24">
        <f t="shared" si="14"/>
        <v>25000</v>
      </c>
      <c r="G28" s="24">
        <f t="shared" si="14"/>
        <v>25000</v>
      </c>
      <c r="H28" s="24">
        <f t="shared" si="14"/>
        <v>25000</v>
      </c>
      <c r="I28" s="24">
        <f t="shared" si="14"/>
        <v>25000</v>
      </c>
      <c r="J28" s="24">
        <f t="shared" si="14"/>
        <v>25000</v>
      </c>
      <c r="K28" s="24">
        <f t="shared" si="14"/>
        <v>25000</v>
      </c>
      <c r="L28" s="24">
        <f t="shared" si="14"/>
        <v>25000</v>
      </c>
      <c r="M28" s="24">
        <f t="shared" si="14"/>
        <v>25000</v>
      </c>
      <c r="N28" s="19"/>
    </row>
    <row r="29" spans="1:15" x14ac:dyDescent="0.25">
      <c r="A29" s="17" t="s">
        <v>48</v>
      </c>
      <c r="B29" s="19"/>
      <c r="C29" s="19"/>
      <c r="D29" s="19"/>
      <c r="E29" s="19"/>
      <c r="F29" s="19"/>
      <c r="G29" s="31">
        <f t="shared" ref="G29:M29" si="15">SUM(G13:G15)</f>
        <v>5000</v>
      </c>
      <c r="H29" s="31">
        <f t="shared" si="15"/>
        <v>5000</v>
      </c>
      <c r="I29" s="31">
        <f t="shared" si="15"/>
        <v>5000</v>
      </c>
      <c r="J29" s="31">
        <f t="shared" si="15"/>
        <v>5000</v>
      </c>
      <c r="K29" s="31">
        <f t="shared" si="15"/>
        <v>5000</v>
      </c>
      <c r="L29" s="31">
        <f t="shared" si="15"/>
        <v>5000</v>
      </c>
      <c r="M29" s="31">
        <f t="shared" si="15"/>
        <v>10000</v>
      </c>
      <c r="N29" s="24">
        <f>SUM(B29:M29)</f>
        <v>40000</v>
      </c>
    </row>
    <row r="30" spans="1:15" x14ac:dyDescent="0.25">
      <c r="A30" s="17" t="s">
        <v>49</v>
      </c>
      <c r="B30" s="19"/>
      <c r="C30" s="19"/>
      <c r="D30" s="19"/>
      <c r="E30" s="19"/>
      <c r="F30" s="19"/>
      <c r="G30" s="24">
        <f>G29</f>
        <v>5000</v>
      </c>
      <c r="H30" s="24">
        <f>H29+G30</f>
        <v>10000</v>
      </c>
      <c r="I30" s="24">
        <f t="shared" ref="I30:M30" si="16">I29+H30</f>
        <v>15000</v>
      </c>
      <c r="J30" s="24">
        <f t="shared" si="16"/>
        <v>20000</v>
      </c>
      <c r="K30" s="24">
        <f t="shared" si="16"/>
        <v>25000</v>
      </c>
      <c r="L30" s="24">
        <f t="shared" si="16"/>
        <v>30000</v>
      </c>
      <c r="M30" s="24">
        <f t="shared" si="16"/>
        <v>40000</v>
      </c>
      <c r="N30" s="19"/>
    </row>
    <row r="31" spans="1:15" x14ac:dyDescent="0.25">
      <c r="A31" s="17" t="s">
        <v>30</v>
      </c>
      <c r="B31" s="19">
        <f>B27</f>
        <v>5000</v>
      </c>
      <c r="C31" s="19">
        <f>C27</f>
        <v>5000</v>
      </c>
      <c r="D31" s="19">
        <f>D27</f>
        <v>5000</v>
      </c>
      <c r="E31" s="19">
        <f>E27</f>
        <v>5000</v>
      </c>
      <c r="F31" s="19">
        <f>F27</f>
        <v>5000</v>
      </c>
      <c r="G31" s="19">
        <f t="shared" ref="G31:M31" si="17">G29</f>
        <v>5000</v>
      </c>
      <c r="H31" s="19">
        <f t="shared" si="17"/>
        <v>5000</v>
      </c>
      <c r="I31" s="19">
        <f t="shared" si="17"/>
        <v>5000</v>
      </c>
      <c r="J31" s="19">
        <f t="shared" si="17"/>
        <v>5000</v>
      </c>
      <c r="K31" s="19">
        <f t="shared" si="17"/>
        <v>5000</v>
      </c>
      <c r="L31" s="19">
        <f t="shared" si="17"/>
        <v>5000</v>
      </c>
      <c r="M31" s="19">
        <f t="shared" si="17"/>
        <v>10000</v>
      </c>
      <c r="N31" s="24">
        <f>SUM(B31:M31)</f>
        <v>65000</v>
      </c>
    </row>
    <row r="32" spans="1:15" x14ac:dyDescent="0.25">
      <c r="A32" s="17" t="s">
        <v>101</v>
      </c>
      <c r="B32" s="19">
        <f>B13+B14</f>
        <v>5000</v>
      </c>
      <c r="C32" s="19">
        <f t="shared" ref="C32:M32" si="18">C13+C14</f>
        <v>5000</v>
      </c>
      <c r="D32" s="19">
        <f t="shared" si="18"/>
        <v>5000</v>
      </c>
      <c r="E32" s="19">
        <f t="shared" si="18"/>
        <v>5000</v>
      </c>
      <c r="F32" s="19">
        <f t="shared" si="18"/>
        <v>5000</v>
      </c>
      <c r="G32" s="19">
        <f t="shared" si="18"/>
        <v>5000</v>
      </c>
      <c r="H32" s="19">
        <f t="shared" si="18"/>
        <v>5000</v>
      </c>
      <c r="I32" s="19">
        <f t="shared" si="18"/>
        <v>5000</v>
      </c>
      <c r="J32" s="19">
        <f t="shared" si="18"/>
        <v>5000</v>
      </c>
      <c r="K32" s="19">
        <f t="shared" si="18"/>
        <v>5000</v>
      </c>
      <c r="L32" s="19">
        <f t="shared" si="18"/>
        <v>5000</v>
      </c>
      <c r="M32" s="19">
        <f t="shared" si="18"/>
        <v>10000</v>
      </c>
      <c r="N32" s="24">
        <f>SUM(B32:M32)</f>
        <v>65000</v>
      </c>
    </row>
    <row r="33" spans="1:14" x14ac:dyDescent="0.25">
      <c r="A33" s="17" t="s">
        <v>102</v>
      </c>
      <c r="B33" s="19">
        <f>B32</f>
        <v>5000</v>
      </c>
      <c r="C33" s="19">
        <f>C32+B33</f>
        <v>10000</v>
      </c>
      <c r="D33" s="19">
        <f t="shared" ref="D33:M33" si="19">D32+C33</f>
        <v>15000</v>
      </c>
      <c r="E33" s="19">
        <f t="shared" si="19"/>
        <v>20000</v>
      </c>
      <c r="F33" s="19">
        <f t="shared" si="19"/>
        <v>25000</v>
      </c>
      <c r="G33" s="19">
        <f t="shared" si="19"/>
        <v>30000</v>
      </c>
      <c r="H33" s="19">
        <f t="shared" si="19"/>
        <v>35000</v>
      </c>
      <c r="I33" s="19">
        <f t="shared" si="19"/>
        <v>40000</v>
      </c>
      <c r="J33" s="19">
        <f t="shared" si="19"/>
        <v>45000</v>
      </c>
      <c r="K33" s="19">
        <f t="shared" si="19"/>
        <v>50000</v>
      </c>
      <c r="L33" s="19">
        <f t="shared" si="19"/>
        <v>55000</v>
      </c>
      <c r="M33" s="19">
        <f t="shared" si="19"/>
        <v>65000</v>
      </c>
      <c r="N33" s="24"/>
    </row>
    <row r="34" spans="1:14" x14ac:dyDescent="0.25">
      <c r="A34" s="17" t="s">
        <v>105</v>
      </c>
      <c r="B34" s="24">
        <f t="shared" ref="B34:M34" si="20">SUM(B33/B10*B11)</f>
        <v>60000</v>
      </c>
      <c r="C34" s="24">
        <f t="shared" si="20"/>
        <v>60000</v>
      </c>
      <c r="D34" s="24">
        <f t="shared" si="20"/>
        <v>60000</v>
      </c>
      <c r="E34" s="24">
        <f t="shared" si="20"/>
        <v>60000</v>
      </c>
      <c r="F34" s="24">
        <f t="shared" si="20"/>
        <v>60000</v>
      </c>
      <c r="G34" s="24">
        <f t="shared" si="20"/>
        <v>60000</v>
      </c>
      <c r="H34" s="24">
        <f t="shared" si="20"/>
        <v>60000</v>
      </c>
      <c r="I34" s="24">
        <f t="shared" si="20"/>
        <v>60000</v>
      </c>
      <c r="J34" s="24">
        <f t="shared" si="20"/>
        <v>60000</v>
      </c>
      <c r="K34" s="24">
        <f t="shared" si="20"/>
        <v>60000</v>
      </c>
      <c r="L34" s="24">
        <f t="shared" si="20"/>
        <v>60000</v>
      </c>
      <c r="M34" s="24">
        <f t="shared" si="20"/>
        <v>64999.999999999993</v>
      </c>
      <c r="N34" s="24"/>
    </row>
    <row r="35" spans="1:14" x14ac:dyDescent="0.25">
      <c r="A35" s="17" t="s">
        <v>106</v>
      </c>
      <c r="B35" s="118">
        <f>SUM(B34/12)</f>
        <v>5000</v>
      </c>
      <c r="C35" s="118">
        <f t="shared" ref="C35:M35" si="21">SUM(C34/12)</f>
        <v>5000</v>
      </c>
      <c r="D35" s="118">
        <f t="shared" si="21"/>
        <v>5000</v>
      </c>
      <c r="E35" s="118">
        <f t="shared" si="21"/>
        <v>5000</v>
      </c>
      <c r="F35" s="118">
        <f t="shared" si="21"/>
        <v>5000</v>
      </c>
      <c r="G35" s="118">
        <f t="shared" si="21"/>
        <v>5000</v>
      </c>
      <c r="H35" s="118">
        <f t="shared" si="21"/>
        <v>5000</v>
      </c>
      <c r="I35" s="118">
        <f t="shared" si="21"/>
        <v>5000</v>
      </c>
      <c r="J35" s="118">
        <f t="shared" si="21"/>
        <v>5000</v>
      </c>
      <c r="K35" s="118">
        <f t="shared" si="21"/>
        <v>5000</v>
      </c>
      <c r="L35" s="118">
        <f t="shared" si="21"/>
        <v>5000</v>
      </c>
      <c r="M35" s="118">
        <f t="shared" si="21"/>
        <v>5416.6666666666661</v>
      </c>
      <c r="N35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6:M31" formulaRange="1"/>
  </ignoredErrors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O41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66406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359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38</v>
      </c>
      <c r="B3" s="15" t="s">
        <v>36</v>
      </c>
      <c r="C3" s="15" t="s">
        <v>36</v>
      </c>
      <c r="D3" s="15" t="s">
        <v>36</v>
      </c>
      <c r="E3" s="15" t="s">
        <v>36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5"/>
      <c r="L3" s="15"/>
      <c r="M3" s="15"/>
    </row>
    <row r="4" spans="1:14" x14ac:dyDescent="0.25">
      <c r="A4" s="13" t="s">
        <v>110</v>
      </c>
      <c r="B4" s="34">
        <v>0.6</v>
      </c>
      <c r="C4" s="34">
        <v>0.6</v>
      </c>
      <c r="D4" s="34">
        <v>0.6</v>
      </c>
      <c r="E4" s="34">
        <v>0.6</v>
      </c>
      <c r="F4" s="34">
        <v>0.6</v>
      </c>
      <c r="G4" s="34">
        <v>0.6</v>
      </c>
      <c r="H4" s="34">
        <v>0.6</v>
      </c>
      <c r="I4" s="34">
        <v>0.6</v>
      </c>
      <c r="J4" s="34">
        <v>0.6</v>
      </c>
      <c r="K4" s="34">
        <v>0.6</v>
      </c>
      <c r="L4" s="34">
        <v>0.6</v>
      </c>
      <c r="M4" s="34">
        <v>0.6</v>
      </c>
    </row>
    <row r="5" spans="1:14" x14ac:dyDescent="0.25">
      <c r="A5" s="13" t="s">
        <v>111</v>
      </c>
      <c r="B5" s="34">
        <v>0.2</v>
      </c>
      <c r="C5" s="34">
        <v>0.2</v>
      </c>
      <c r="D5" s="34">
        <v>0.2</v>
      </c>
      <c r="E5" s="34">
        <v>0.2</v>
      </c>
      <c r="F5" s="34">
        <v>0.2</v>
      </c>
      <c r="G5" s="34">
        <v>0.2</v>
      </c>
      <c r="H5" s="34">
        <v>0.2</v>
      </c>
      <c r="I5" s="34">
        <v>0.2</v>
      </c>
      <c r="J5" s="34">
        <v>0.2</v>
      </c>
      <c r="K5" s="34"/>
      <c r="L5" s="34"/>
      <c r="M5" s="34"/>
    </row>
    <row r="6" spans="1:14" x14ac:dyDescent="0.25">
      <c r="A6" s="13" t="s">
        <v>138</v>
      </c>
      <c r="B6" s="34">
        <f>B4+B5</f>
        <v>0.8</v>
      </c>
      <c r="C6" s="34">
        <f t="shared" ref="C6:M6" si="0">C4+C5</f>
        <v>0.8</v>
      </c>
      <c r="D6" s="34">
        <f t="shared" si="0"/>
        <v>0.8</v>
      </c>
      <c r="E6" s="34">
        <f t="shared" si="0"/>
        <v>0.8</v>
      </c>
      <c r="F6" s="34">
        <f t="shared" si="0"/>
        <v>0.8</v>
      </c>
      <c r="G6" s="34">
        <f t="shared" si="0"/>
        <v>0.8</v>
      </c>
      <c r="H6" s="34">
        <f t="shared" si="0"/>
        <v>0.8</v>
      </c>
      <c r="I6" s="34">
        <f t="shared" si="0"/>
        <v>0.8</v>
      </c>
      <c r="J6" s="34">
        <f t="shared" si="0"/>
        <v>0.8</v>
      </c>
      <c r="K6" s="34">
        <f t="shared" si="0"/>
        <v>0.6</v>
      </c>
      <c r="L6" s="34">
        <f t="shared" si="0"/>
        <v>0.6</v>
      </c>
      <c r="M6" s="34">
        <f t="shared" si="0"/>
        <v>0.6</v>
      </c>
      <c r="N6" s="15"/>
    </row>
    <row r="7" spans="1:14" x14ac:dyDescent="0.25">
      <c r="A7" s="13" t="s">
        <v>24</v>
      </c>
      <c r="B7" s="34" t="s">
        <v>31</v>
      </c>
      <c r="C7" s="34" t="s">
        <v>31</v>
      </c>
      <c r="D7" s="34" t="s">
        <v>31</v>
      </c>
      <c r="E7" s="34" t="s">
        <v>31</v>
      </c>
      <c r="F7" s="34" t="s">
        <v>31</v>
      </c>
      <c r="G7" s="34" t="s">
        <v>32</v>
      </c>
      <c r="H7" s="34" t="s">
        <v>32</v>
      </c>
      <c r="I7" s="34" t="s">
        <v>32</v>
      </c>
      <c r="J7" s="34" t="s">
        <v>32</v>
      </c>
      <c r="K7" s="34" t="s">
        <v>32</v>
      </c>
      <c r="L7" s="34" t="s">
        <v>32</v>
      </c>
      <c r="M7" s="34" t="s">
        <v>32</v>
      </c>
      <c r="N7" s="15"/>
    </row>
    <row r="8" spans="1:14" s="12" customFormat="1" x14ac:dyDescent="0.25">
      <c r="A8" s="16" t="s">
        <v>21</v>
      </c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9</v>
      </c>
      <c r="L8" s="35" t="s">
        <v>10</v>
      </c>
      <c r="M8" s="35" t="s">
        <v>11</v>
      </c>
      <c r="N8" s="35" t="s">
        <v>12</v>
      </c>
    </row>
    <row r="9" spans="1:14" x14ac:dyDescent="0.25">
      <c r="A9" s="17" t="s">
        <v>76</v>
      </c>
      <c r="B9" s="57" t="s">
        <v>17</v>
      </c>
      <c r="C9" s="57" t="s">
        <v>17</v>
      </c>
      <c r="D9" s="57" t="s">
        <v>17</v>
      </c>
      <c r="E9" s="57" t="s">
        <v>17</v>
      </c>
      <c r="F9" s="57" t="s">
        <v>17</v>
      </c>
      <c r="G9" s="37" t="s">
        <v>22</v>
      </c>
      <c r="H9" s="37" t="s">
        <v>22</v>
      </c>
      <c r="I9" s="37" t="s">
        <v>22</v>
      </c>
      <c r="J9" s="37" t="s">
        <v>22</v>
      </c>
      <c r="K9" s="37" t="s">
        <v>22</v>
      </c>
      <c r="L9" s="37" t="s">
        <v>22</v>
      </c>
      <c r="M9" s="37" t="s">
        <v>22</v>
      </c>
      <c r="N9" s="15"/>
    </row>
    <row r="10" spans="1:14" ht="24" x14ac:dyDescent="0.25">
      <c r="A10" s="130" t="s">
        <v>95</v>
      </c>
      <c r="B10" s="15"/>
      <c r="C10" s="15"/>
      <c r="D10" s="15"/>
      <c r="E10" s="15"/>
      <c r="F10" s="15"/>
      <c r="G10" s="155" t="s">
        <v>151</v>
      </c>
      <c r="H10" s="15"/>
      <c r="I10" s="15"/>
      <c r="J10" s="15"/>
      <c r="K10" s="15"/>
      <c r="L10" s="15"/>
      <c r="M10" s="15"/>
      <c r="N10" s="15"/>
    </row>
    <row r="11" spans="1:14" x14ac:dyDescent="0.25">
      <c r="A11" s="17" t="s">
        <v>18</v>
      </c>
      <c r="B11" s="15" t="s">
        <v>27</v>
      </c>
      <c r="C11" s="15" t="s">
        <v>27</v>
      </c>
      <c r="D11" s="15" t="s">
        <v>27</v>
      </c>
      <c r="E11" s="15" t="s">
        <v>27</v>
      </c>
      <c r="F11" s="15" t="s">
        <v>27</v>
      </c>
      <c r="G11" s="15" t="s">
        <v>27</v>
      </c>
      <c r="H11" s="15" t="s">
        <v>27</v>
      </c>
      <c r="I11" s="15" t="s">
        <v>27</v>
      </c>
      <c r="J11" s="15" t="s">
        <v>27</v>
      </c>
      <c r="K11" s="15" t="s">
        <v>27</v>
      </c>
      <c r="L11" s="15" t="s">
        <v>27</v>
      </c>
      <c r="M11" s="15" t="s">
        <v>27</v>
      </c>
      <c r="N11" s="15"/>
    </row>
    <row r="12" spans="1:14" x14ac:dyDescent="0.25">
      <c r="A12" s="17" t="s">
        <v>19</v>
      </c>
      <c r="B12" s="15">
        <v>30</v>
      </c>
      <c r="C12" s="15">
        <v>30</v>
      </c>
      <c r="D12" s="15">
        <v>30</v>
      </c>
      <c r="E12" s="15">
        <v>30</v>
      </c>
      <c r="F12" s="15">
        <v>30</v>
      </c>
      <c r="G12" s="15">
        <v>30</v>
      </c>
      <c r="H12" s="15">
        <v>30</v>
      </c>
      <c r="I12" s="15">
        <v>30</v>
      </c>
      <c r="J12" s="15">
        <v>30</v>
      </c>
      <c r="K12" s="15">
        <v>30</v>
      </c>
      <c r="L12" s="15">
        <v>30</v>
      </c>
      <c r="M12" s="15">
        <v>30</v>
      </c>
      <c r="N12" s="38">
        <f t="shared" ref="N12" si="1">SUM(B12:M12)</f>
        <v>360</v>
      </c>
    </row>
    <row r="13" spans="1:14" x14ac:dyDescent="0.25">
      <c r="A13" s="17" t="s">
        <v>20</v>
      </c>
      <c r="B13" s="15">
        <f>B12</f>
        <v>30</v>
      </c>
      <c r="C13" s="15">
        <f>B13+C12</f>
        <v>60</v>
      </c>
      <c r="D13" s="15">
        <f t="shared" ref="D13:M13" si="2">C13+D12</f>
        <v>90</v>
      </c>
      <c r="E13" s="15">
        <f t="shared" si="2"/>
        <v>120</v>
      </c>
      <c r="F13" s="15">
        <f t="shared" si="2"/>
        <v>150</v>
      </c>
      <c r="G13" s="15">
        <f t="shared" si="2"/>
        <v>180</v>
      </c>
      <c r="H13" s="15">
        <f t="shared" si="2"/>
        <v>210</v>
      </c>
      <c r="I13" s="15">
        <f t="shared" si="2"/>
        <v>240</v>
      </c>
      <c r="J13" s="15">
        <f t="shared" si="2"/>
        <v>270</v>
      </c>
      <c r="K13" s="15">
        <f t="shared" si="2"/>
        <v>300</v>
      </c>
      <c r="L13" s="15">
        <f t="shared" si="2"/>
        <v>330</v>
      </c>
      <c r="M13" s="15">
        <f t="shared" si="2"/>
        <v>360</v>
      </c>
      <c r="N13" s="15"/>
    </row>
    <row r="14" spans="1:14" x14ac:dyDescent="0.25">
      <c r="A14" s="41" t="s">
        <v>23</v>
      </c>
      <c r="B14" s="64">
        <v>360</v>
      </c>
      <c r="C14" s="64">
        <v>360</v>
      </c>
      <c r="D14" s="64">
        <v>360</v>
      </c>
      <c r="E14" s="64">
        <v>360</v>
      </c>
      <c r="F14" s="64">
        <v>360</v>
      </c>
      <c r="G14" s="64">
        <v>360</v>
      </c>
      <c r="H14" s="64">
        <v>360</v>
      </c>
      <c r="I14" s="64">
        <v>360</v>
      </c>
      <c r="J14" s="64">
        <v>360</v>
      </c>
      <c r="K14" s="64">
        <v>360</v>
      </c>
      <c r="L14" s="64">
        <v>360</v>
      </c>
      <c r="M14" s="64">
        <v>360</v>
      </c>
      <c r="N14" s="64"/>
    </row>
    <row r="15" spans="1:14" x14ac:dyDescent="0.25">
      <c r="A15" s="18" t="s">
        <v>337</v>
      </c>
      <c r="B15" s="112">
        <f>B16</f>
        <v>4000</v>
      </c>
      <c r="C15" s="112">
        <f>C16+B15</f>
        <v>8000</v>
      </c>
      <c r="D15" s="112">
        <f>D16+C15</f>
        <v>12000</v>
      </c>
      <c r="E15" s="112">
        <f>E16</f>
        <v>4000</v>
      </c>
      <c r="F15" s="112">
        <f>F16+E15</f>
        <v>8000</v>
      </c>
      <c r="G15" s="112">
        <f>G16+F15</f>
        <v>12000</v>
      </c>
      <c r="H15" s="112">
        <f>H16</f>
        <v>4000</v>
      </c>
      <c r="I15" s="112">
        <f>I16+H15</f>
        <v>8000</v>
      </c>
      <c r="J15" s="112">
        <f>J16+I15</f>
        <v>12000</v>
      </c>
      <c r="K15" s="112">
        <f>K16</f>
        <v>4000</v>
      </c>
      <c r="L15" s="112">
        <f>L16+K15</f>
        <v>8000</v>
      </c>
      <c r="M15" s="112">
        <f>M16+L15</f>
        <v>12000</v>
      </c>
      <c r="N15" s="39"/>
    </row>
    <row r="16" spans="1:14" x14ac:dyDescent="0.25">
      <c r="A16" s="17" t="s">
        <v>13</v>
      </c>
      <c r="B16" s="19">
        <v>4000</v>
      </c>
      <c r="C16" s="19">
        <v>4000</v>
      </c>
      <c r="D16" s="19">
        <v>4000</v>
      </c>
      <c r="E16" s="19">
        <v>4000</v>
      </c>
      <c r="F16" s="19">
        <v>4000</v>
      </c>
      <c r="G16" s="19">
        <v>4000</v>
      </c>
      <c r="H16" s="19">
        <v>4000</v>
      </c>
      <c r="I16" s="19">
        <v>4000</v>
      </c>
      <c r="J16" s="19">
        <v>4000</v>
      </c>
      <c r="K16" s="19">
        <v>4000</v>
      </c>
      <c r="L16" s="19">
        <v>4000</v>
      </c>
      <c r="M16" s="19">
        <v>4000</v>
      </c>
      <c r="N16" s="19">
        <f t="shared" ref="N16:N20" si="3">SUM(B16:M16)</f>
        <v>48000</v>
      </c>
    </row>
    <row r="17" spans="1:15" x14ac:dyDescent="0.25">
      <c r="A17" s="17" t="s">
        <v>35</v>
      </c>
      <c r="B17" s="19"/>
      <c r="C17" s="19"/>
      <c r="D17" s="19">
        <f>D15/12</f>
        <v>1000</v>
      </c>
      <c r="E17" s="19"/>
      <c r="F17" s="19"/>
      <c r="G17" s="19">
        <f>G15/12</f>
        <v>1000</v>
      </c>
      <c r="H17" s="19"/>
      <c r="I17" s="19"/>
      <c r="J17" s="19">
        <f>J15/12</f>
        <v>1000</v>
      </c>
      <c r="K17" s="19"/>
      <c r="L17" s="19"/>
      <c r="M17" s="19">
        <f>M15/12</f>
        <v>1000</v>
      </c>
      <c r="N17" s="19">
        <f t="shared" si="3"/>
        <v>4000</v>
      </c>
    </row>
    <row r="18" spans="1:15" x14ac:dyDescent="0.25">
      <c r="A18" s="17" t="s">
        <v>140</v>
      </c>
      <c r="B18" s="19"/>
      <c r="C18" s="19"/>
      <c r="D18" s="19"/>
      <c r="E18" s="19"/>
      <c r="F18" s="19"/>
      <c r="G18" s="19"/>
      <c r="H18" s="19">
        <v>3000</v>
      </c>
      <c r="I18" s="19"/>
      <c r="J18" s="19"/>
      <c r="K18" s="19"/>
      <c r="L18" s="19"/>
      <c r="M18" s="19"/>
      <c r="N18" s="19">
        <f t="shared" si="3"/>
        <v>3000</v>
      </c>
    </row>
    <row r="19" spans="1:15" x14ac:dyDescent="0.25">
      <c r="A19" s="1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>
        <f t="shared" si="3"/>
        <v>0</v>
      </c>
    </row>
    <row r="20" spans="1:15" x14ac:dyDescent="0.25">
      <c r="A20" s="21" t="s">
        <v>14</v>
      </c>
      <c r="B20" s="22">
        <f t="shared" ref="B20:M20" si="4">SUM(B16:B19)</f>
        <v>4000</v>
      </c>
      <c r="C20" s="22">
        <f t="shared" si="4"/>
        <v>4000</v>
      </c>
      <c r="D20" s="22">
        <f t="shared" si="4"/>
        <v>5000</v>
      </c>
      <c r="E20" s="22">
        <f t="shared" si="4"/>
        <v>4000</v>
      </c>
      <c r="F20" s="22">
        <f t="shared" si="4"/>
        <v>4000</v>
      </c>
      <c r="G20" s="22">
        <f t="shared" si="4"/>
        <v>5000</v>
      </c>
      <c r="H20" s="22">
        <f t="shared" si="4"/>
        <v>7000</v>
      </c>
      <c r="I20" s="22">
        <f t="shared" si="4"/>
        <v>4000</v>
      </c>
      <c r="J20" s="22">
        <f t="shared" si="4"/>
        <v>5000</v>
      </c>
      <c r="K20" s="22">
        <f t="shared" si="4"/>
        <v>4000</v>
      </c>
      <c r="L20" s="22">
        <f t="shared" si="4"/>
        <v>4000</v>
      </c>
      <c r="M20" s="22">
        <f t="shared" si="4"/>
        <v>5000</v>
      </c>
      <c r="N20" s="22">
        <f t="shared" si="3"/>
        <v>55000</v>
      </c>
    </row>
    <row r="21" spans="1:15" x14ac:dyDescent="0.25">
      <c r="A21" s="17" t="s">
        <v>75</v>
      </c>
      <c r="B21" s="58">
        <f>Ansätze!C75</f>
        <v>0.10199999999999999</v>
      </c>
      <c r="C21" s="58">
        <f>$B$21</f>
        <v>0.10199999999999999</v>
      </c>
      <c r="D21" s="58">
        <f>Ansätze!C84</f>
        <v>0.111</v>
      </c>
      <c r="E21" s="58">
        <f>Ansätze!C82</f>
        <v>0.109</v>
      </c>
      <c r="F21" s="58">
        <f>Ansätze!C80</f>
        <v>0.107</v>
      </c>
      <c r="G21" s="58">
        <f>D21</f>
        <v>0.111</v>
      </c>
      <c r="H21" s="58">
        <f>Ansätze!C88</f>
        <v>0.115</v>
      </c>
      <c r="I21" s="58">
        <f>Ansätze!C87</f>
        <v>0.114</v>
      </c>
      <c r="J21" s="58">
        <f>Ansätze!C89</f>
        <v>0.11599999999999999</v>
      </c>
      <c r="K21" s="58">
        <f>Ansätze!C85</f>
        <v>0.11199999999999999</v>
      </c>
      <c r="L21" s="58">
        <f>Ansätze!C83</f>
        <v>0.11</v>
      </c>
      <c r="M21" s="58">
        <f>Ansätze!C82</f>
        <v>0.109</v>
      </c>
      <c r="O21" s="19"/>
    </row>
    <row r="22" spans="1:15" x14ac:dyDescent="0.25">
      <c r="A22" s="17" t="s">
        <v>80</v>
      </c>
      <c r="B22" s="24">
        <f>B32*B21</f>
        <v>408</v>
      </c>
      <c r="C22" s="24">
        <f>C32*C21-B24</f>
        <v>408</v>
      </c>
      <c r="D22" s="24">
        <f>D32*D21-C24</f>
        <v>627</v>
      </c>
      <c r="E22" s="24">
        <f>E32*E21-D24</f>
        <v>410</v>
      </c>
      <c r="F22" s="24">
        <f>F32*F21-E24</f>
        <v>394</v>
      </c>
      <c r="G22" s="24"/>
      <c r="H22" s="24"/>
      <c r="I22" s="24"/>
      <c r="J22" s="24"/>
      <c r="K22" s="24"/>
      <c r="L22" s="24"/>
      <c r="M22" s="24"/>
      <c r="N22" s="24">
        <f>SUM(B22:M22)</f>
        <v>2247</v>
      </c>
      <c r="O22" s="24"/>
    </row>
    <row r="23" spans="1:15" x14ac:dyDescent="0.25">
      <c r="A23" s="17" t="s">
        <v>54</v>
      </c>
      <c r="B23" s="24"/>
      <c r="C23" s="24"/>
      <c r="D23" s="24"/>
      <c r="E23" s="24"/>
      <c r="F23" s="24"/>
      <c r="G23" s="24">
        <f t="shared" ref="G23:M23" si="5">G32*G21-F24</f>
        <v>84</v>
      </c>
      <c r="H23" s="24">
        <f t="shared" si="5"/>
        <v>84</v>
      </c>
      <c r="I23" s="24">
        <f t="shared" si="5"/>
        <v>-21</v>
      </c>
      <c r="J23" s="24">
        <f t="shared" si="5"/>
        <v>42</v>
      </c>
      <c r="K23" s="24">
        <f t="shared" si="5"/>
        <v>-84.000000000000455</v>
      </c>
      <c r="L23" s="24">
        <f t="shared" si="5"/>
        <v>-41.999999999999545</v>
      </c>
      <c r="M23" s="24">
        <f t="shared" si="5"/>
        <v>-21</v>
      </c>
      <c r="N23" s="24">
        <f>SUM(B23:M23)</f>
        <v>42</v>
      </c>
      <c r="O23" s="24"/>
    </row>
    <row r="24" spans="1:15" x14ac:dyDescent="0.25">
      <c r="A24" s="17" t="s">
        <v>81</v>
      </c>
      <c r="B24" s="24">
        <f>B22</f>
        <v>408</v>
      </c>
      <c r="C24" s="24">
        <f>B24+C22</f>
        <v>816</v>
      </c>
      <c r="D24" s="24">
        <f t="shared" ref="D24:F24" si="6">C24+D22</f>
        <v>1443</v>
      </c>
      <c r="E24" s="24">
        <f t="shared" si="6"/>
        <v>1853</v>
      </c>
      <c r="F24" s="24">
        <f t="shared" si="6"/>
        <v>2247</v>
      </c>
      <c r="G24" s="24">
        <f>F24+G23</f>
        <v>2331</v>
      </c>
      <c r="H24" s="24">
        <f t="shared" ref="H24:M24" si="7">G24+H23</f>
        <v>2415</v>
      </c>
      <c r="I24" s="24">
        <f t="shared" si="7"/>
        <v>2394</v>
      </c>
      <c r="J24" s="24">
        <f t="shared" si="7"/>
        <v>2436</v>
      </c>
      <c r="K24" s="24">
        <f t="shared" si="7"/>
        <v>2351.9999999999995</v>
      </c>
      <c r="L24" s="24">
        <f t="shared" si="7"/>
        <v>2310</v>
      </c>
      <c r="M24" s="24">
        <f t="shared" si="7"/>
        <v>2289</v>
      </c>
      <c r="N24" s="24"/>
      <c r="O24" s="19"/>
    </row>
    <row r="25" spans="1:15" x14ac:dyDescent="0.25">
      <c r="A25" s="17" t="s">
        <v>73</v>
      </c>
      <c r="B25" s="24"/>
      <c r="C25" s="24"/>
      <c r="D25" s="24"/>
      <c r="E25" s="24"/>
      <c r="F25" s="24"/>
      <c r="G25" s="30">
        <f>Ansätze!D84</f>
        <v>5.6000000000000001E-2</v>
      </c>
      <c r="H25" s="30">
        <f>Ansätze!D88</f>
        <v>5.8999999999999997E-2</v>
      </c>
      <c r="I25" s="30">
        <f>Ansätze!D87</f>
        <v>5.8000000000000003E-2</v>
      </c>
      <c r="J25" s="30">
        <f>Ansätze!D89</f>
        <v>0.06</v>
      </c>
      <c r="K25" s="30">
        <f>Ansätze!D85</f>
        <v>5.7000000000000002E-2</v>
      </c>
      <c r="L25" s="30">
        <f>Ansätze!D83</f>
        <v>5.5E-2</v>
      </c>
      <c r="M25" s="30">
        <f>Ansätze!D82</f>
        <v>5.3999999999999999E-2</v>
      </c>
      <c r="N25" s="24"/>
      <c r="O25" s="19"/>
    </row>
    <row r="26" spans="1:15" x14ac:dyDescent="0.25">
      <c r="A26" s="17" t="s">
        <v>86</v>
      </c>
      <c r="B26" s="24"/>
      <c r="C26" s="24"/>
      <c r="D26" s="24"/>
      <c r="E26" s="24"/>
      <c r="F26" s="24"/>
      <c r="G26" s="24">
        <f>G34*G25</f>
        <v>280</v>
      </c>
      <c r="H26" s="24">
        <f>H34*H25-G27</f>
        <v>428</v>
      </c>
      <c r="I26" s="24">
        <f>I34*I25-H27</f>
        <v>220</v>
      </c>
      <c r="J26" s="24">
        <f>J34*J25-I27</f>
        <v>332</v>
      </c>
      <c r="K26" s="24">
        <f>K34*K25-J27</f>
        <v>165</v>
      </c>
      <c r="L26" s="24">
        <f>L34*L25-K27</f>
        <v>170</v>
      </c>
      <c r="M26" s="24">
        <f t="shared" ref="M26" si="8">M34*M25-L27</f>
        <v>241</v>
      </c>
      <c r="N26" s="24">
        <f>SUM(B26:M26)</f>
        <v>1836</v>
      </c>
      <c r="O26" s="19"/>
    </row>
    <row r="27" spans="1:15" x14ac:dyDescent="0.25">
      <c r="A27" s="17" t="s">
        <v>87</v>
      </c>
      <c r="B27" s="24"/>
      <c r="C27" s="24"/>
      <c r="D27" s="24"/>
      <c r="E27" s="24"/>
      <c r="F27" s="24"/>
      <c r="G27" s="24">
        <f>G26</f>
        <v>280</v>
      </c>
      <c r="H27" s="24">
        <f t="shared" ref="H27:M27" si="9">H26+G27</f>
        <v>708</v>
      </c>
      <c r="I27" s="24">
        <f t="shared" si="9"/>
        <v>928</v>
      </c>
      <c r="J27" s="24">
        <f t="shared" si="9"/>
        <v>1260</v>
      </c>
      <c r="K27" s="24">
        <f t="shared" si="9"/>
        <v>1425</v>
      </c>
      <c r="L27" s="24">
        <f t="shared" si="9"/>
        <v>1595</v>
      </c>
      <c r="M27" s="24">
        <f t="shared" si="9"/>
        <v>1836</v>
      </c>
      <c r="N27" s="24"/>
      <c r="O27" s="19"/>
    </row>
    <row r="28" spans="1:15" x14ac:dyDescent="0.25">
      <c r="A28" s="18" t="s">
        <v>79</v>
      </c>
      <c r="B28" s="33">
        <f>B22+B23+B26</f>
        <v>408</v>
      </c>
      <c r="C28" s="33">
        <f t="shared" ref="C28:M28" si="10">C22+C23+C26</f>
        <v>408</v>
      </c>
      <c r="D28" s="33">
        <f t="shared" si="10"/>
        <v>627</v>
      </c>
      <c r="E28" s="33">
        <f t="shared" si="10"/>
        <v>410</v>
      </c>
      <c r="F28" s="33">
        <f t="shared" si="10"/>
        <v>394</v>
      </c>
      <c r="G28" s="33">
        <f t="shared" si="10"/>
        <v>364</v>
      </c>
      <c r="H28" s="33">
        <f t="shared" si="10"/>
        <v>512</v>
      </c>
      <c r="I28" s="33">
        <f t="shared" si="10"/>
        <v>199</v>
      </c>
      <c r="J28" s="33">
        <f t="shared" si="10"/>
        <v>374</v>
      </c>
      <c r="K28" s="33">
        <f t="shared" si="10"/>
        <v>80.999999999999545</v>
      </c>
      <c r="L28" s="33">
        <f t="shared" si="10"/>
        <v>128.00000000000045</v>
      </c>
      <c r="M28" s="33">
        <f t="shared" si="10"/>
        <v>220</v>
      </c>
      <c r="N28" s="27">
        <f>SUM(B28:M28)</f>
        <v>4125</v>
      </c>
      <c r="O28" s="19"/>
    </row>
    <row r="29" spans="1:15" x14ac:dyDescent="0.25">
      <c r="A29" s="12" t="s">
        <v>16</v>
      </c>
      <c r="B29" s="28">
        <f t="shared" ref="B29:M29" si="11">B20-B28</f>
        <v>3592</v>
      </c>
      <c r="C29" s="28">
        <f t="shared" si="11"/>
        <v>3592</v>
      </c>
      <c r="D29" s="28">
        <f t="shared" si="11"/>
        <v>4373</v>
      </c>
      <c r="E29" s="28">
        <f t="shared" si="11"/>
        <v>3590</v>
      </c>
      <c r="F29" s="28">
        <f t="shared" si="11"/>
        <v>3606</v>
      </c>
      <c r="G29" s="28">
        <f t="shared" si="11"/>
        <v>4636</v>
      </c>
      <c r="H29" s="28">
        <f t="shared" si="11"/>
        <v>6488</v>
      </c>
      <c r="I29" s="28">
        <f t="shared" si="11"/>
        <v>3801</v>
      </c>
      <c r="J29" s="28">
        <f t="shared" si="11"/>
        <v>4626</v>
      </c>
      <c r="K29" s="28">
        <f t="shared" si="11"/>
        <v>3919.0000000000005</v>
      </c>
      <c r="L29" s="28">
        <f t="shared" si="11"/>
        <v>3871.9999999999995</v>
      </c>
      <c r="M29" s="28">
        <f t="shared" si="11"/>
        <v>4780</v>
      </c>
      <c r="N29" s="28">
        <f>SUM(B29:M29)</f>
        <v>50875</v>
      </c>
    </row>
    <row r="31" spans="1:15" x14ac:dyDescent="0.25">
      <c r="A31" s="17" t="s">
        <v>41</v>
      </c>
      <c r="B31" s="56">
        <f>SUM(B16:B19)</f>
        <v>4000</v>
      </c>
      <c r="C31" s="56">
        <f>SUM(C16:C19)</f>
        <v>4000</v>
      </c>
      <c r="D31" s="56">
        <f>SUM(D16:D19)</f>
        <v>5000</v>
      </c>
      <c r="E31" s="56">
        <f>SUM(E16:E19)</f>
        <v>4000</v>
      </c>
      <c r="F31" s="56">
        <f>SUM(F16:F19)</f>
        <v>4000</v>
      </c>
      <c r="G31" s="24"/>
      <c r="H31" s="24"/>
      <c r="I31" s="24"/>
      <c r="J31" s="24"/>
      <c r="K31" s="24"/>
      <c r="L31" s="24"/>
      <c r="M31" s="24"/>
      <c r="N31" s="24">
        <f>SUM(B31:M31)</f>
        <v>21000</v>
      </c>
    </row>
    <row r="32" spans="1:15" x14ac:dyDescent="0.25">
      <c r="A32" s="17" t="s">
        <v>42</v>
      </c>
      <c r="B32" s="24">
        <f>B31</f>
        <v>4000</v>
      </c>
      <c r="C32" s="24">
        <f t="shared" ref="C32:M32" si="12">B32+C31</f>
        <v>8000</v>
      </c>
      <c r="D32" s="24">
        <f t="shared" si="12"/>
        <v>13000</v>
      </c>
      <c r="E32" s="24">
        <f t="shared" si="12"/>
        <v>17000</v>
      </c>
      <c r="F32" s="24">
        <f t="shared" si="12"/>
        <v>21000</v>
      </c>
      <c r="G32" s="24">
        <f t="shared" si="12"/>
        <v>21000</v>
      </c>
      <c r="H32" s="24">
        <f t="shared" si="12"/>
        <v>21000</v>
      </c>
      <c r="I32" s="24">
        <f t="shared" si="12"/>
        <v>21000</v>
      </c>
      <c r="J32" s="24">
        <f t="shared" si="12"/>
        <v>21000</v>
      </c>
      <c r="K32" s="24">
        <f t="shared" si="12"/>
        <v>21000</v>
      </c>
      <c r="L32" s="24">
        <f t="shared" si="12"/>
        <v>21000</v>
      </c>
      <c r="M32" s="24">
        <f t="shared" si="12"/>
        <v>21000</v>
      </c>
      <c r="N32" s="19"/>
    </row>
    <row r="33" spans="1:14" x14ac:dyDescent="0.25">
      <c r="A33" s="17" t="s">
        <v>48</v>
      </c>
      <c r="B33" s="19"/>
      <c r="C33" s="19"/>
      <c r="D33" s="19"/>
      <c r="E33" s="19"/>
      <c r="F33" s="19"/>
      <c r="G33" s="31">
        <f t="shared" ref="G33:M33" si="13">SUM(G16:G19)</f>
        <v>5000</v>
      </c>
      <c r="H33" s="31">
        <f t="shared" si="13"/>
        <v>7000</v>
      </c>
      <c r="I33" s="31">
        <f t="shared" si="13"/>
        <v>4000</v>
      </c>
      <c r="J33" s="31">
        <f t="shared" si="13"/>
        <v>5000</v>
      </c>
      <c r="K33" s="31">
        <f t="shared" si="13"/>
        <v>4000</v>
      </c>
      <c r="L33" s="31">
        <f t="shared" si="13"/>
        <v>4000</v>
      </c>
      <c r="M33" s="31">
        <f t="shared" si="13"/>
        <v>5000</v>
      </c>
      <c r="N33" s="24">
        <f>SUM(B33:M33)</f>
        <v>34000</v>
      </c>
    </row>
    <row r="34" spans="1:14" x14ac:dyDescent="0.25">
      <c r="A34" s="17" t="s">
        <v>49</v>
      </c>
      <c r="B34" s="19"/>
      <c r="C34" s="19"/>
      <c r="D34" s="19"/>
      <c r="E34" s="19"/>
      <c r="F34" s="19"/>
      <c r="G34" s="24">
        <f>G33</f>
        <v>5000</v>
      </c>
      <c r="H34" s="24">
        <f>H33+G34</f>
        <v>12000</v>
      </c>
      <c r="I34" s="24">
        <f t="shared" ref="I34:M34" si="14">I33+H34</f>
        <v>16000</v>
      </c>
      <c r="J34" s="24">
        <f t="shared" si="14"/>
        <v>21000</v>
      </c>
      <c r="K34" s="24">
        <f t="shared" si="14"/>
        <v>25000</v>
      </c>
      <c r="L34" s="24">
        <f t="shared" si="14"/>
        <v>29000</v>
      </c>
      <c r="M34" s="24">
        <f t="shared" si="14"/>
        <v>34000</v>
      </c>
      <c r="N34" s="19"/>
    </row>
    <row r="35" spans="1:14" x14ac:dyDescent="0.25">
      <c r="A35" s="17" t="s">
        <v>30</v>
      </c>
      <c r="B35" s="19">
        <f>B31</f>
        <v>4000</v>
      </c>
      <c r="C35" s="19">
        <f>C31</f>
        <v>4000</v>
      </c>
      <c r="D35" s="19">
        <f>D31</f>
        <v>5000</v>
      </c>
      <c r="E35" s="19">
        <f>E31</f>
        <v>4000</v>
      </c>
      <c r="F35" s="19">
        <f>F31</f>
        <v>4000</v>
      </c>
      <c r="G35" s="19">
        <f t="shared" ref="G35:M35" si="15">G33</f>
        <v>5000</v>
      </c>
      <c r="H35" s="19">
        <f t="shared" si="15"/>
        <v>7000</v>
      </c>
      <c r="I35" s="19">
        <f t="shared" si="15"/>
        <v>4000</v>
      </c>
      <c r="J35" s="19">
        <f t="shared" si="15"/>
        <v>5000</v>
      </c>
      <c r="K35" s="19">
        <f t="shared" si="15"/>
        <v>4000</v>
      </c>
      <c r="L35" s="19">
        <f t="shared" si="15"/>
        <v>4000</v>
      </c>
      <c r="M35" s="19">
        <f t="shared" si="15"/>
        <v>5000</v>
      </c>
      <c r="N35" s="24">
        <f>SUM(B35:M35)</f>
        <v>55000</v>
      </c>
    </row>
    <row r="36" spans="1:14" x14ac:dyDescent="0.25">
      <c r="A36" s="17" t="s">
        <v>101</v>
      </c>
      <c r="B36" s="19">
        <f t="shared" ref="B36:M36" si="16">IF(B3="X",SUM(B16+B17)/B4*B6,SUM(B16+B17))</f>
        <v>5333.3333333333339</v>
      </c>
      <c r="C36" s="19">
        <f t="shared" si="16"/>
        <v>5333.3333333333339</v>
      </c>
      <c r="D36" s="19">
        <f t="shared" si="16"/>
        <v>6666.6666666666679</v>
      </c>
      <c r="E36" s="19">
        <f t="shared" si="16"/>
        <v>5333.3333333333339</v>
      </c>
      <c r="F36" s="19">
        <f t="shared" si="16"/>
        <v>5333.3333333333339</v>
      </c>
      <c r="G36" s="19">
        <f t="shared" si="16"/>
        <v>6666.6666666666679</v>
      </c>
      <c r="H36" s="19">
        <f t="shared" si="16"/>
        <v>5333.3333333333339</v>
      </c>
      <c r="I36" s="19">
        <f t="shared" si="16"/>
        <v>5333.3333333333339</v>
      </c>
      <c r="J36" s="19">
        <f t="shared" si="16"/>
        <v>6666.6666666666679</v>
      </c>
      <c r="K36" s="19">
        <f t="shared" si="16"/>
        <v>4000</v>
      </c>
      <c r="L36" s="19">
        <f t="shared" si="16"/>
        <v>4000</v>
      </c>
      <c r="M36" s="19">
        <f t="shared" si="16"/>
        <v>5000</v>
      </c>
      <c r="N36" s="24">
        <f>SUM(B36:M36)</f>
        <v>65000.000000000015</v>
      </c>
    </row>
    <row r="37" spans="1:14" x14ac:dyDescent="0.25">
      <c r="A37" s="17" t="s">
        <v>102</v>
      </c>
      <c r="B37" s="19">
        <f>B36</f>
        <v>5333.3333333333339</v>
      </c>
      <c r="C37" s="19">
        <f>C36+B37</f>
        <v>10666.666666666668</v>
      </c>
      <c r="D37" s="19">
        <f t="shared" ref="D37:M37" si="17">D36+C37</f>
        <v>17333.333333333336</v>
      </c>
      <c r="E37" s="19">
        <f t="shared" si="17"/>
        <v>22666.666666666672</v>
      </c>
      <c r="F37" s="19">
        <f t="shared" si="17"/>
        <v>28000.000000000007</v>
      </c>
      <c r="G37" s="19">
        <f t="shared" si="17"/>
        <v>34666.666666666672</v>
      </c>
      <c r="H37" s="19">
        <f t="shared" si="17"/>
        <v>40000.000000000007</v>
      </c>
      <c r="I37" s="19">
        <f t="shared" si="17"/>
        <v>45333.333333333343</v>
      </c>
      <c r="J37" s="19">
        <f t="shared" si="17"/>
        <v>52000.000000000015</v>
      </c>
      <c r="K37" s="19">
        <f t="shared" si="17"/>
        <v>56000.000000000015</v>
      </c>
      <c r="L37" s="19">
        <f t="shared" si="17"/>
        <v>60000.000000000015</v>
      </c>
      <c r="M37" s="19">
        <f t="shared" si="17"/>
        <v>65000.000000000015</v>
      </c>
      <c r="N37" s="24"/>
    </row>
    <row r="38" spans="1:14" x14ac:dyDescent="0.25">
      <c r="A38" s="17" t="s">
        <v>103</v>
      </c>
      <c r="B38" s="19"/>
      <c r="C38" s="19"/>
      <c r="D38" s="19"/>
      <c r="E38" s="19"/>
      <c r="F38" s="19"/>
      <c r="G38" s="19"/>
      <c r="H38" s="19">
        <f t="shared" ref="H38:M38" si="18">H18</f>
        <v>3000</v>
      </c>
      <c r="I38" s="19">
        <f t="shared" si="18"/>
        <v>0</v>
      </c>
      <c r="J38" s="19">
        <f t="shared" si="18"/>
        <v>0</v>
      </c>
      <c r="K38" s="19">
        <f t="shared" si="18"/>
        <v>0</v>
      </c>
      <c r="L38" s="19">
        <f t="shared" si="18"/>
        <v>0</v>
      </c>
      <c r="M38" s="19">
        <f t="shared" si="18"/>
        <v>0</v>
      </c>
      <c r="N38" s="24"/>
    </row>
    <row r="39" spans="1:14" x14ac:dyDescent="0.25">
      <c r="A39" s="17" t="s">
        <v>104</v>
      </c>
      <c r="B39" s="19"/>
      <c r="C39" s="19"/>
      <c r="D39" s="19"/>
      <c r="E39" s="19"/>
      <c r="F39" s="19"/>
      <c r="G39" s="19"/>
      <c r="H39" s="19">
        <f>H38</f>
        <v>3000</v>
      </c>
      <c r="I39" s="19">
        <f>H39+I38</f>
        <v>3000</v>
      </c>
      <c r="J39" s="19">
        <f t="shared" ref="J39:M39" si="19">I39+J38</f>
        <v>3000</v>
      </c>
      <c r="K39" s="19">
        <f t="shared" si="19"/>
        <v>3000</v>
      </c>
      <c r="L39" s="19">
        <f t="shared" si="19"/>
        <v>3000</v>
      </c>
      <c r="M39" s="19">
        <f t="shared" si="19"/>
        <v>3000</v>
      </c>
      <c r="N39" s="24"/>
    </row>
    <row r="40" spans="1:14" x14ac:dyDescent="0.25">
      <c r="A40" s="17" t="s">
        <v>105</v>
      </c>
      <c r="B40" s="24">
        <f t="shared" ref="B40:M40" si="20">SUM(B37/B13*B14)+B39</f>
        <v>64000.000000000007</v>
      </c>
      <c r="C40" s="24">
        <f t="shared" si="20"/>
        <v>64000.000000000007</v>
      </c>
      <c r="D40" s="24">
        <f t="shared" si="20"/>
        <v>69333.333333333343</v>
      </c>
      <c r="E40" s="24">
        <f t="shared" si="20"/>
        <v>68000.000000000015</v>
      </c>
      <c r="F40" s="24">
        <f t="shared" si="20"/>
        <v>67200.000000000015</v>
      </c>
      <c r="G40" s="24">
        <f t="shared" si="20"/>
        <v>69333.333333333343</v>
      </c>
      <c r="H40" s="24">
        <f t="shared" si="20"/>
        <v>71571.42857142858</v>
      </c>
      <c r="I40" s="24">
        <f t="shared" si="20"/>
        <v>71000.000000000015</v>
      </c>
      <c r="J40" s="24">
        <f t="shared" si="20"/>
        <v>72333.333333333343</v>
      </c>
      <c r="K40" s="24">
        <f t="shared" si="20"/>
        <v>70200.000000000015</v>
      </c>
      <c r="L40" s="24">
        <f t="shared" si="20"/>
        <v>68454.54545454547</v>
      </c>
      <c r="M40" s="24">
        <f t="shared" si="20"/>
        <v>68000.000000000015</v>
      </c>
      <c r="N40" s="24"/>
    </row>
    <row r="41" spans="1:14" x14ac:dyDescent="0.25">
      <c r="A41" s="17" t="s">
        <v>106</v>
      </c>
      <c r="B41" s="118">
        <f>SUM(B40/12)</f>
        <v>5333.3333333333339</v>
      </c>
      <c r="C41" s="118">
        <f t="shared" ref="C41:M41" si="21">SUM(C40/12)</f>
        <v>5333.3333333333339</v>
      </c>
      <c r="D41" s="118">
        <f t="shared" si="21"/>
        <v>5777.7777777777783</v>
      </c>
      <c r="E41" s="118">
        <f t="shared" si="21"/>
        <v>5666.6666666666679</v>
      </c>
      <c r="F41" s="118">
        <f t="shared" si="21"/>
        <v>5600.0000000000009</v>
      </c>
      <c r="G41" s="118">
        <f t="shared" si="21"/>
        <v>5777.7777777777783</v>
      </c>
      <c r="H41" s="118">
        <f t="shared" si="21"/>
        <v>5964.2857142857147</v>
      </c>
      <c r="I41" s="118">
        <f t="shared" si="21"/>
        <v>5916.6666666666679</v>
      </c>
      <c r="J41" s="118">
        <f t="shared" si="21"/>
        <v>6027.7777777777783</v>
      </c>
      <c r="K41" s="118">
        <f t="shared" si="21"/>
        <v>5850.0000000000009</v>
      </c>
      <c r="L41" s="118">
        <f t="shared" si="21"/>
        <v>5704.5454545454559</v>
      </c>
      <c r="M41" s="118">
        <f t="shared" si="21"/>
        <v>5666.6666666666679</v>
      </c>
      <c r="N41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31:F31 G33:M33 B20:M20" formulaRange="1"/>
    <ignoredError sqref="E15:K15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zoomScaleNormal="100" workbookViewId="0">
      <selection sqref="A1:J1"/>
    </sheetView>
  </sheetViews>
  <sheetFormatPr baseColWidth="10" defaultRowHeight="14.4" x14ac:dyDescent="0.3"/>
  <cols>
    <col min="1" max="1" width="28" customWidth="1"/>
    <col min="2" max="2" width="66.6640625" customWidth="1"/>
    <col min="3" max="3" width="3.109375" customWidth="1"/>
    <col min="4" max="4" width="30.33203125" customWidth="1"/>
    <col min="5" max="5" width="66.6640625" customWidth="1"/>
    <col min="6" max="6" width="3.77734375" customWidth="1"/>
    <col min="7" max="7" width="31.21875" customWidth="1"/>
    <col min="8" max="8" width="63.21875" customWidth="1"/>
  </cols>
  <sheetData>
    <row r="1" spans="1:8" x14ac:dyDescent="0.3">
      <c r="A1" t="s">
        <v>175</v>
      </c>
    </row>
    <row r="3" spans="1:8" x14ac:dyDescent="0.3">
      <c r="A3" s="157" t="s">
        <v>208</v>
      </c>
      <c r="B3" s="157" t="s">
        <v>161</v>
      </c>
      <c r="D3" s="157" t="s">
        <v>209</v>
      </c>
      <c r="E3" s="157" t="s">
        <v>161</v>
      </c>
      <c r="G3" s="157" t="s">
        <v>415</v>
      </c>
      <c r="H3" s="157" t="s">
        <v>161</v>
      </c>
    </row>
    <row r="4" spans="1:8" x14ac:dyDescent="0.3">
      <c r="A4" s="158" t="s">
        <v>37</v>
      </c>
      <c r="B4" s="1" t="s">
        <v>162</v>
      </c>
      <c r="D4" t="s">
        <v>207</v>
      </c>
      <c r="E4" t="s">
        <v>216</v>
      </c>
      <c r="G4" s="185" t="s">
        <v>416</v>
      </c>
      <c r="H4" s="185" t="s">
        <v>417</v>
      </c>
    </row>
    <row r="5" spans="1:8" x14ac:dyDescent="0.3">
      <c r="A5" s="158" t="s">
        <v>38</v>
      </c>
      <c r="B5" s="1" t="s">
        <v>163</v>
      </c>
      <c r="D5" t="s">
        <v>218</v>
      </c>
      <c r="E5" t="s">
        <v>217</v>
      </c>
      <c r="G5" s="185" t="s">
        <v>418</v>
      </c>
      <c r="H5" s="185" t="s">
        <v>419</v>
      </c>
    </row>
    <row r="6" spans="1:8" x14ac:dyDescent="0.3">
      <c r="A6" s="1" t="s">
        <v>63</v>
      </c>
      <c r="B6" s="1" t="s">
        <v>176</v>
      </c>
      <c r="D6" t="s">
        <v>210</v>
      </c>
      <c r="E6" t="s">
        <v>219</v>
      </c>
      <c r="G6" s="185" t="s">
        <v>420</v>
      </c>
      <c r="H6" s="160" t="s">
        <v>176</v>
      </c>
    </row>
    <row r="7" spans="1:8" x14ac:dyDescent="0.3">
      <c r="A7" s="1" t="s">
        <v>160</v>
      </c>
      <c r="B7" s="1" t="s">
        <v>196</v>
      </c>
      <c r="D7" t="s">
        <v>220</v>
      </c>
      <c r="E7" t="s">
        <v>221</v>
      </c>
      <c r="G7" s="160" t="s">
        <v>421</v>
      </c>
      <c r="H7" s="160" t="s">
        <v>422</v>
      </c>
    </row>
    <row r="8" spans="1:8" x14ac:dyDescent="0.3">
      <c r="A8" s="1" t="s">
        <v>124</v>
      </c>
      <c r="B8" s="1" t="s">
        <v>177</v>
      </c>
      <c r="D8" t="s">
        <v>211</v>
      </c>
      <c r="E8" t="s">
        <v>222</v>
      </c>
      <c r="G8" s="185" t="s">
        <v>423</v>
      </c>
      <c r="H8" s="185" t="s">
        <v>424</v>
      </c>
    </row>
    <row r="9" spans="1:8" x14ac:dyDescent="0.3">
      <c r="A9" s="1" t="s">
        <v>391</v>
      </c>
      <c r="B9" s="1" t="s">
        <v>392</v>
      </c>
      <c r="D9" s="185" t="s">
        <v>425</v>
      </c>
      <c r="E9" s="160" t="s">
        <v>403</v>
      </c>
      <c r="G9" s="160" t="s">
        <v>426</v>
      </c>
      <c r="H9" s="160" t="s">
        <v>427</v>
      </c>
    </row>
    <row r="10" spans="1:8" x14ac:dyDescent="0.3">
      <c r="A10" s="1" t="s">
        <v>310</v>
      </c>
      <c r="B10" s="1" t="s">
        <v>191</v>
      </c>
      <c r="D10" t="s">
        <v>393</v>
      </c>
      <c r="E10" t="s">
        <v>223</v>
      </c>
      <c r="G10" s="160" t="s">
        <v>428</v>
      </c>
      <c r="H10" s="160" t="s">
        <v>429</v>
      </c>
    </row>
    <row r="11" spans="1:8" x14ac:dyDescent="0.3">
      <c r="A11" s="1" t="s">
        <v>112</v>
      </c>
      <c r="B11" s="1" t="s">
        <v>386</v>
      </c>
      <c r="D11" t="s">
        <v>404</v>
      </c>
      <c r="E11" s="160" t="s">
        <v>405</v>
      </c>
      <c r="G11" s="185" t="s">
        <v>430</v>
      </c>
      <c r="H11" s="160" t="s">
        <v>431</v>
      </c>
    </row>
    <row r="12" spans="1:8" x14ac:dyDescent="0.3">
      <c r="A12" s="1" t="s">
        <v>108</v>
      </c>
      <c r="B12" s="1" t="s">
        <v>387</v>
      </c>
      <c r="D12" t="s">
        <v>406</v>
      </c>
      <c r="E12" s="160" t="s">
        <v>407</v>
      </c>
      <c r="G12" s="185" t="s">
        <v>432</v>
      </c>
      <c r="H12" s="160" t="s">
        <v>433</v>
      </c>
    </row>
    <row r="13" spans="1:8" x14ac:dyDescent="0.3">
      <c r="A13" s="158" t="s">
        <v>110</v>
      </c>
      <c r="B13" s="1" t="s">
        <v>164</v>
      </c>
      <c r="D13" t="s">
        <v>212</v>
      </c>
      <c r="E13" t="s">
        <v>224</v>
      </c>
      <c r="G13" s="185" t="s">
        <v>434</v>
      </c>
      <c r="H13" s="185" t="s">
        <v>435</v>
      </c>
    </row>
    <row r="14" spans="1:8" x14ac:dyDescent="0.3">
      <c r="A14" s="158" t="s">
        <v>111</v>
      </c>
      <c r="B14" s="1" t="s">
        <v>165</v>
      </c>
      <c r="D14" t="s">
        <v>213</v>
      </c>
      <c r="E14" t="s">
        <v>225</v>
      </c>
      <c r="G14" s="185" t="s">
        <v>436</v>
      </c>
      <c r="H14" s="185" t="s">
        <v>437</v>
      </c>
    </row>
    <row r="15" spans="1:8" x14ac:dyDescent="0.3">
      <c r="A15" s="158" t="s">
        <v>138</v>
      </c>
      <c r="B15" s="1" t="s">
        <v>166</v>
      </c>
      <c r="D15" t="s">
        <v>214</v>
      </c>
      <c r="E15" t="s">
        <v>226</v>
      </c>
      <c r="G15" s="185" t="s">
        <v>438</v>
      </c>
      <c r="H15" s="185" t="s">
        <v>439</v>
      </c>
    </row>
    <row r="16" spans="1:8" x14ac:dyDescent="0.3">
      <c r="A16" s="158" t="s">
        <v>24</v>
      </c>
      <c r="B16" s="1" t="s">
        <v>167</v>
      </c>
      <c r="D16" t="s">
        <v>215</v>
      </c>
      <c r="E16" t="s">
        <v>227</v>
      </c>
      <c r="G16" s="185" t="s">
        <v>440</v>
      </c>
      <c r="H16" s="185" t="s">
        <v>441</v>
      </c>
    </row>
    <row r="17" spans="1:8" x14ac:dyDescent="0.3">
      <c r="A17" s="158" t="s">
        <v>76</v>
      </c>
      <c r="B17" s="1" t="s">
        <v>168</v>
      </c>
      <c r="D17" t="s">
        <v>408</v>
      </c>
      <c r="E17" t="s">
        <v>228</v>
      </c>
      <c r="G17" s="185" t="s">
        <v>442</v>
      </c>
      <c r="H17" s="185" t="s">
        <v>443</v>
      </c>
    </row>
    <row r="18" spans="1:8" x14ac:dyDescent="0.3">
      <c r="A18" s="158" t="s">
        <v>94</v>
      </c>
      <c r="B18" s="1" t="s">
        <v>182</v>
      </c>
      <c r="D18" t="s">
        <v>409</v>
      </c>
      <c r="E18" t="s">
        <v>229</v>
      </c>
      <c r="G18" s="185" t="s">
        <v>444</v>
      </c>
      <c r="H18" s="185" t="s">
        <v>445</v>
      </c>
    </row>
    <row r="19" spans="1:8" x14ac:dyDescent="0.3">
      <c r="A19" s="158" t="s">
        <v>97</v>
      </c>
      <c r="B19" s="1" t="s">
        <v>183</v>
      </c>
      <c r="D19" t="s">
        <v>410</v>
      </c>
      <c r="E19" t="s">
        <v>230</v>
      </c>
      <c r="G19" s="185" t="s">
        <v>446</v>
      </c>
      <c r="H19" s="185" t="s">
        <v>447</v>
      </c>
    </row>
    <row r="20" spans="1:8" x14ac:dyDescent="0.3">
      <c r="A20" s="158" t="s">
        <v>143</v>
      </c>
      <c r="B20" s="1" t="s">
        <v>190</v>
      </c>
      <c r="D20" t="s">
        <v>232</v>
      </c>
      <c r="E20" t="s">
        <v>231</v>
      </c>
      <c r="G20" s="185" t="s">
        <v>448</v>
      </c>
      <c r="H20" s="185" t="s">
        <v>449</v>
      </c>
    </row>
    <row r="21" spans="1:8" x14ac:dyDescent="0.3">
      <c r="A21" s="158" t="s">
        <v>95</v>
      </c>
      <c r="B21" s="1" t="s">
        <v>178</v>
      </c>
      <c r="D21" t="s">
        <v>233</v>
      </c>
      <c r="E21" t="s">
        <v>234</v>
      </c>
      <c r="G21" s="185" t="s">
        <v>450</v>
      </c>
      <c r="H21" s="160" t="s">
        <v>451</v>
      </c>
    </row>
    <row r="22" spans="1:8" x14ac:dyDescent="0.3">
      <c r="A22" s="158" t="s">
        <v>188</v>
      </c>
      <c r="B22" s="1" t="s">
        <v>189</v>
      </c>
      <c r="D22" t="s">
        <v>235</v>
      </c>
      <c r="E22" t="s">
        <v>236</v>
      </c>
      <c r="G22" s="185" t="s">
        <v>452</v>
      </c>
      <c r="H22" s="185" t="s">
        <v>453</v>
      </c>
    </row>
    <row r="23" spans="1:8" x14ac:dyDescent="0.3">
      <c r="A23" s="158" t="s">
        <v>18</v>
      </c>
      <c r="B23" s="1" t="s">
        <v>198</v>
      </c>
      <c r="D23" t="s">
        <v>238</v>
      </c>
      <c r="E23" t="s">
        <v>237</v>
      </c>
      <c r="G23" s="185" t="s">
        <v>454</v>
      </c>
      <c r="H23" s="185" t="s">
        <v>455</v>
      </c>
    </row>
    <row r="24" spans="1:8" x14ac:dyDescent="0.3">
      <c r="A24" s="158" t="s">
        <v>19</v>
      </c>
      <c r="B24" s="1" t="s">
        <v>170</v>
      </c>
      <c r="D24" t="s">
        <v>239</v>
      </c>
      <c r="E24" t="s">
        <v>240</v>
      </c>
      <c r="G24" s="185" t="s">
        <v>456</v>
      </c>
      <c r="H24" s="185" t="s">
        <v>457</v>
      </c>
    </row>
    <row r="25" spans="1:8" x14ac:dyDescent="0.3">
      <c r="A25" s="158" t="s">
        <v>20</v>
      </c>
      <c r="B25" s="1" t="s">
        <v>169</v>
      </c>
      <c r="D25" t="s">
        <v>241</v>
      </c>
      <c r="E25" t="s">
        <v>242</v>
      </c>
      <c r="G25" s="185" t="s">
        <v>458</v>
      </c>
      <c r="H25" s="185" t="s">
        <v>459</v>
      </c>
    </row>
    <row r="26" spans="1:8" x14ac:dyDescent="0.3">
      <c r="A26" s="158" t="s">
        <v>23</v>
      </c>
      <c r="B26" s="1" t="s">
        <v>199</v>
      </c>
      <c r="D26" t="s">
        <v>243</v>
      </c>
      <c r="E26" t="s">
        <v>244</v>
      </c>
      <c r="G26" s="185" t="s">
        <v>460</v>
      </c>
      <c r="H26" s="185" t="s">
        <v>461</v>
      </c>
    </row>
    <row r="27" spans="1:8" x14ac:dyDescent="0.3">
      <c r="A27" s="158" t="s">
        <v>292</v>
      </c>
      <c r="B27" s="1" t="s">
        <v>394</v>
      </c>
      <c r="D27" s="160" t="s">
        <v>411</v>
      </c>
      <c r="E27" s="160" t="s">
        <v>411</v>
      </c>
      <c r="G27" s="160" t="s">
        <v>462</v>
      </c>
      <c r="H27" s="160" t="s">
        <v>462</v>
      </c>
    </row>
    <row r="28" spans="1:8" x14ac:dyDescent="0.3">
      <c r="A28" s="158" t="s">
        <v>293</v>
      </c>
      <c r="B28" s="1" t="s">
        <v>395</v>
      </c>
      <c r="D28" s="160" t="s">
        <v>412</v>
      </c>
      <c r="E28" s="160" t="s">
        <v>412</v>
      </c>
      <c r="G28" s="160" t="s">
        <v>463</v>
      </c>
      <c r="H28" s="160" t="s">
        <v>464</v>
      </c>
    </row>
    <row r="29" spans="1:8" x14ac:dyDescent="0.3">
      <c r="A29" s="158" t="s">
        <v>141</v>
      </c>
      <c r="B29" s="1" t="s">
        <v>181</v>
      </c>
      <c r="D29" t="s">
        <v>245</v>
      </c>
      <c r="E29" t="s">
        <v>246</v>
      </c>
      <c r="G29" s="185" t="s">
        <v>465</v>
      </c>
      <c r="H29" s="185" t="s">
        <v>465</v>
      </c>
    </row>
    <row r="30" spans="1:8" x14ac:dyDescent="0.3">
      <c r="A30" s="158" t="s">
        <v>294</v>
      </c>
      <c r="B30" s="1" t="s">
        <v>396</v>
      </c>
      <c r="D30" t="s">
        <v>413</v>
      </c>
      <c r="E30" s="160" t="s">
        <v>414</v>
      </c>
      <c r="G30" s="185" t="s">
        <v>466</v>
      </c>
      <c r="H30" s="160" t="s">
        <v>467</v>
      </c>
    </row>
    <row r="31" spans="1:8" x14ac:dyDescent="0.3">
      <c r="A31" s="159" t="s">
        <v>337</v>
      </c>
      <c r="B31" s="1" t="s">
        <v>388</v>
      </c>
      <c r="D31" t="s">
        <v>389</v>
      </c>
      <c r="E31" t="s">
        <v>390</v>
      </c>
      <c r="G31" s="185" t="s">
        <v>468</v>
      </c>
      <c r="H31" s="185" t="s">
        <v>469</v>
      </c>
    </row>
    <row r="32" spans="1:8" x14ac:dyDescent="0.3">
      <c r="A32" s="158" t="s">
        <v>14</v>
      </c>
      <c r="B32" s="1" t="s">
        <v>171</v>
      </c>
      <c r="D32" t="s">
        <v>248</v>
      </c>
      <c r="E32" t="s">
        <v>247</v>
      </c>
      <c r="G32" s="185" t="s">
        <v>470</v>
      </c>
      <c r="H32" s="185" t="s">
        <v>471</v>
      </c>
    </row>
    <row r="33" spans="1:8" x14ac:dyDescent="0.3">
      <c r="A33" s="158" t="s">
        <v>75</v>
      </c>
      <c r="B33" s="1" t="s">
        <v>197</v>
      </c>
      <c r="D33" t="s">
        <v>250</v>
      </c>
      <c r="E33" t="s">
        <v>249</v>
      </c>
      <c r="G33" s="185" t="s">
        <v>472</v>
      </c>
      <c r="H33" s="185" t="s">
        <v>473</v>
      </c>
    </row>
    <row r="34" spans="1:8" x14ac:dyDescent="0.3">
      <c r="A34" s="158" t="s">
        <v>80</v>
      </c>
      <c r="B34" s="1" t="s">
        <v>179</v>
      </c>
      <c r="D34" t="s">
        <v>251</v>
      </c>
      <c r="E34" t="s">
        <v>252</v>
      </c>
      <c r="G34" s="185" t="s">
        <v>474</v>
      </c>
      <c r="H34" s="185" t="s">
        <v>475</v>
      </c>
    </row>
    <row r="35" spans="1:8" x14ac:dyDescent="0.3">
      <c r="A35" s="158" t="s">
        <v>99</v>
      </c>
      <c r="B35" s="1" t="s">
        <v>184</v>
      </c>
      <c r="D35" t="s">
        <v>253</v>
      </c>
      <c r="E35" t="s">
        <v>255</v>
      </c>
      <c r="G35" s="185" t="s">
        <v>476</v>
      </c>
      <c r="H35" s="185" t="s">
        <v>477</v>
      </c>
    </row>
    <row r="36" spans="1:8" x14ac:dyDescent="0.3">
      <c r="A36" s="158" t="s">
        <v>121</v>
      </c>
      <c r="B36" s="1" t="s">
        <v>185</v>
      </c>
      <c r="D36" t="s">
        <v>254</v>
      </c>
      <c r="E36" t="s">
        <v>256</v>
      </c>
      <c r="G36" s="185" t="s">
        <v>478</v>
      </c>
      <c r="H36" s="185" t="s">
        <v>479</v>
      </c>
    </row>
    <row r="37" spans="1:8" x14ac:dyDescent="0.3">
      <c r="A37" s="158" t="s">
        <v>54</v>
      </c>
      <c r="B37" s="1" t="s">
        <v>180</v>
      </c>
      <c r="D37" t="s">
        <v>257</v>
      </c>
      <c r="E37" t="s">
        <v>258</v>
      </c>
      <c r="G37" s="185" t="s">
        <v>480</v>
      </c>
      <c r="H37" s="185" t="s">
        <v>481</v>
      </c>
    </row>
    <row r="38" spans="1:8" x14ac:dyDescent="0.3">
      <c r="A38" s="158" t="s">
        <v>81</v>
      </c>
      <c r="B38" s="1" t="s">
        <v>200</v>
      </c>
      <c r="D38" t="s">
        <v>259</v>
      </c>
      <c r="E38" t="s">
        <v>260</v>
      </c>
      <c r="G38" s="185" t="s">
        <v>482</v>
      </c>
      <c r="H38" s="185" t="s">
        <v>483</v>
      </c>
    </row>
    <row r="39" spans="1:8" x14ac:dyDescent="0.3">
      <c r="A39" s="158" t="s">
        <v>79</v>
      </c>
      <c r="B39" s="1" t="s">
        <v>201</v>
      </c>
      <c r="D39" t="s">
        <v>261</v>
      </c>
      <c r="E39" t="s">
        <v>262</v>
      </c>
      <c r="G39" s="185" t="s">
        <v>484</v>
      </c>
      <c r="H39" s="185" t="s">
        <v>485</v>
      </c>
    </row>
    <row r="40" spans="1:8" x14ac:dyDescent="0.3">
      <c r="A40" s="158" t="s">
        <v>16</v>
      </c>
      <c r="B40" s="1" t="s">
        <v>172</v>
      </c>
      <c r="D40" t="s">
        <v>263</v>
      </c>
      <c r="E40" t="s">
        <v>264</v>
      </c>
      <c r="G40" s="185" t="s">
        <v>486</v>
      </c>
      <c r="H40" s="185" t="s">
        <v>487</v>
      </c>
    </row>
    <row r="41" spans="1:8" x14ac:dyDescent="0.3">
      <c r="A41" s="158" t="s">
        <v>41</v>
      </c>
      <c r="B41" s="1" t="s">
        <v>202</v>
      </c>
      <c r="D41" t="s">
        <v>265</v>
      </c>
      <c r="E41" t="s">
        <v>266</v>
      </c>
      <c r="G41" s="185" t="s">
        <v>488</v>
      </c>
      <c r="H41" s="185" t="s">
        <v>489</v>
      </c>
    </row>
    <row r="42" spans="1:8" x14ac:dyDescent="0.3">
      <c r="A42" s="158" t="s">
        <v>116</v>
      </c>
      <c r="B42" s="1" t="s">
        <v>204</v>
      </c>
      <c r="D42" t="s">
        <v>267</v>
      </c>
      <c r="E42" t="s">
        <v>281</v>
      </c>
      <c r="G42" s="185" t="s">
        <v>490</v>
      </c>
      <c r="H42" s="185" t="s">
        <v>491</v>
      </c>
    </row>
    <row r="43" spans="1:8" x14ac:dyDescent="0.3">
      <c r="A43" s="158" t="s">
        <v>122</v>
      </c>
      <c r="B43" s="1" t="s">
        <v>205</v>
      </c>
      <c r="D43" t="s">
        <v>268</v>
      </c>
      <c r="E43" t="s">
        <v>282</v>
      </c>
      <c r="G43" s="185" t="s">
        <v>492</v>
      </c>
      <c r="H43" s="185" t="s">
        <v>493</v>
      </c>
    </row>
    <row r="44" spans="1:8" x14ac:dyDescent="0.3">
      <c r="A44" s="158" t="s">
        <v>42</v>
      </c>
      <c r="B44" s="1" t="s">
        <v>203</v>
      </c>
      <c r="D44" t="s">
        <v>269</v>
      </c>
      <c r="E44" t="s">
        <v>270</v>
      </c>
      <c r="G44" s="185" t="s">
        <v>494</v>
      </c>
      <c r="H44" s="185" t="s">
        <v>495</v>
      </c>
    </row>
    <row r="45" spans="1:8" x14ac:dyDescent="0.3">
      <c r="A45" s="158" t="s">
        <v>101</v>
      </c>
      <c r="B45" s="1" t="s">
        <v>192</v>
      </c>
      <c r="D45" t="s">
        <v>271</v>
      </c>
      <c r="E45" t="s">
        <v>272</v>
      </c>
      <c r="G45" s="185" t="s">
        <v>496</v>
      </c>
      <c r="H45" s="185" t="s">
        <v>497</v>
      </c>
    </row>
    <row r="46" spans="1:8" x14ac:dyDescent="0.3">
      <c r="A46" s="158" t="s">
        <v>102</v>
      </c>
      <c r="B46" s="1" t="s">
        <v>193</v>
      </c>
      <c r="D46" t="s">
        <v>273</v>
      </c>
      <c r="E46" t="s">
        <v>274</v>
      </c>
      <c r="G46" s="185" t="s">
        <v>498</v>
      </c>
      <c r="H46" s="185" t="s">
        <v>499</v>
      </c>
    </row>
    <row r="47" spans="1:8" x14ac:dyDescent="0.3">
      <c r="A47" s="158" t="s">
        <v>103</v>
      </c>
      <c r="B47" s="1" t="s">
        <v>194</v>
      </c>
      <c r="D47" t="s">
        <v>275</v>
      </c>
      <c r="E47" t="s">
        <v>276</v>
      </c>
      <c r="G47" s="185" t="s">
        <v>500</v>
      </c>
      <c r="H47" s="185" t="s">
        <v>501</v>
      </c>
    </row>
    <row r="48" spans="1:8" x14ac:dyDescent="0.3">
      <c r="A48" s="158" t="s">
        <v>104</v>
      </c>
      <c r="B48" s="1" t="s">
        <v>195</v>
      </c>
      <c r="D48" t="s">
        <v>277</v>
      </c>
      <c r="E48" t="s">
        <v>278</v>
      </c>
      <c r="G48" s="185" t="s">
        <v>502</v>
      </c>
      <c r="H48" s="185" t="s">
        <v>503</v>
      </c>
    </row>
    <row r="49" spans="1:8" x14ac:dyDescent="0.3">
      <c r="A49" s="158" t="s">
        <v>105</v>
      </c>
      <c r="B49" s="1" t="s">
        <v>173</v>
      </c>
      <c r="D49" t="s">
        <v>286</v>
      </c>
      <c r="E49" t="s">
        <v>279</v>
      </c>
      <c r="G49" s="185" t="s">
        <v>504</v>
      </c>
      <c r="H49" s="185" t="s">
        <v>505</v>
      </c>
    </row>
    <row r="50" spans="1:8" x14ac:dyDescent="0.3">
      <c r="A50" s="158" t="s">
        <v>106</v>
      </c>
      <c r="B50" s="1" t="s">
        <v>174</v>
      </c>
      <c r="D50" t="s">
        <v>287</v>
      </c>
      <c r="E50" t="s">
        <v>280</v>
      </c>
      <c r="G50" s="185" t="s">
        <v>506</v>
      </c>
      <c r="H50" s="185" t="s">
        <v>507</v>
      </c>
    </row>
    <row r="51" spans="1:8" x14ac:dyDescent="0.3">
      <c r="A51" s="158" t="s">
        <v>117</v>
      </c>
      <c r="B51" s="1" t="s">
        <v>186</v>
      </c>
      <c r="D51" t="s">
        <v>288</v>
      </c>
      <c r="E51" t="s">
        <v>283</v>
      </c>
      <c r="G51" s="185" t="s">
        <v>508</v>
      </c>
      <c r="H51" s="185" t="s">
        <v>509</v>
      </c>
    </row>
    <row r="52" spans="1:8" x14ac:dyDescent="0.3">
      <c r="A52" s="158" t="s">
        <v>118</v>
      </c>
      <c r="B52" s="1" t="s">
        <v>187</v>
      </c>
      <c r="D52" t="s">
        <v>289</v>
      </c>
      <c r="E52" t="s">
        <v>284</v>
      </c>
      <c r="G52" s="185" t="s">
        <v>510</v>
      </c>
      <c r="H52" s="185" t="s">
        <v>511</v>
      </c>
    </row>
  </sheetData>
  <pageMargins left="0.11811023622047245" right="0.11811023622047245" top="0.39370078740157483" bottom="0.39370078740157483" header="0.11811023622047245" footer="0.19685039370078741"/>
  <pageSetup paperSize="9" orientation="landscape" verticalDpi="0" r:id="rId1"/>
  <headerFooter>
    <oddFooter>&amp;LAnhang 1: QST-Berechnung 20200220_20200331&amp;C&amp;P&amp;RRichtlinien für Lohndatenverarbeitung Version 5.0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A1:O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.1093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360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32</v>
      </c>
      <c r="C4" s="34" t="s">
        <v>32</v>
      </c>
      <c r="D4" s="34" t="s">
        <v>32</v>
      </c>
      <c r="E4" s="34" t="s">
        <v>32</v>
      </c>
      <c r="F4" s="34" t="s">
        <v>32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37" t="s">
        <v>22</v>
      </c>
      <c r="C6" s="37" t="s">
        <v>22</v>
      </c>
      <c r="D6" s="37" t="s">
        <v>22</v>
      </c>
      <c r="E6" s="37" t="s">
        <v>22</v>
      </c>
      <c r="F6" s="37" t="s">
        <v>22</v>
      </c>
      <c r="G6" s="37" t="s">
        <v>22</v>
      </c>
      <c r="H6" s="37" t="s">
        <v>22</v>
      </c>
      <c r="I6" s="37" t="s">
        <v>22</v>
      </c>
      <c r="J6" s="37" t="s">
        <v>22</v>
      </c>
      <c r="K6" s="60" t="s">
        <v>34</v>
      </c>
      <c r="L6" s="60" t="s">
        <v>34</v>
      </c>
      <c r="M6" s="60" t="s">
        <v>34</v>
      </c>
      <c r="N6" s="15"/>
    </row>
    <row r="7" spans="1:14" ht="36" x14ac:dyDescent="0.25">
      <c r="A7" s="130" t="s">
        <v>95</v>
      </c>
      <c r="B7" s="15"/>
      <c r="C7" s="15"/>
      <c r="D7" s="15"/>
      <c r="E7" s="15"/>
      <c r="F7" s="15"/>
      <c r="G7" s="15"/>
      <c r="H7" s="15"/>
      <c r="I7" s="15"/>
      <c r="J7" s="15"/>
      <c r="K7" s="155" t="s">
        <v>154</v>
      </c>
      <c r="L7" s="15"/>
      <c r="M7" s="15"/>
      <c r="N7" s="15"/>
    </row>
    <row r="8" spans="1:14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5">
        <f t="shared" si="1"/>
        <v>270</v>
      </c>
      <c r="K10" s="15">
        <f t="shared" si="1"/>
        <v>300</v>
      </c>
      <c r="L10" s="15">
        <f t="shared" si="1"/>
        <v>330</v>
      </c>
      <c r="M10" s="15">
        <f t="shared" si="1"/>
        <v>360</v>
      </c>
      <c r="N10" s="15"/>
    </row>
    <row r="11" spans="1:14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64">
        <v>360</v>
      </c>
      <c r="J11" s="64">
        <v>360</v>
      </c>
      <c r="K11" s="64">
        <v>360</v>
      </c>
      <c r="L11" s="64">
        <v>360</v>
      </c>
      <c r="M11" s="64">
        <v>360</v>
      </c>
      <c r="N11" s="64"/>
    </row>
    <row r="12" spans="1:14" x14ac:dyDescent="0.25">
      <c r="A12" s="18" t="s">
        <v>337</v>
      </c>
      <c r="B12" s="112">
        <f>B13</f>
        <v>4000</v>
      </c>
      <c r="C12" s="112">
        <f>C13+B12</f>
        <v>8000</v>
      </c>
      <c r="D12" s="112">
        <f t="shared" ref="D12:M12" si="2">D13+C12</f>
        <v>12000</v>
      </c>
      <c r="E12" s="112">
        <f t="shared" si="2"/>
        <v>16000</v>
      </c>
      <c r="F12" s="112">
        <f t="shared" si="2"/>
        <v>20000</v>
      </c>
      <c r="G12" s="112">
        <f t="shared" si="2"/>
        <v>24000</v>
      </c>
      <c r="H12" s="112">
        <f t="shared" si="2"/>
        <v>28000</v>
      </c>
      <c r="I12" s="112">
        <f t="shared" si="2"/>
        <v>32000</v>
      </c>
      <c r="J12" s="112">
        <f t="shared" si="2"/>
        <v>36000</v>
      </c>
      <c r="K12" s="112">
        <f t="shared" si="2"/>
        <v>40000</v>
      </c>
      <c r="L12" s="112">
        <f t="shared" si="2"/>
        <v>44000</v>
      </c>
      <c r="M12" s="112">
        <f t="shared" si="2"/>
        <v>48000</v>
      </c>
      <c r="N12" s="39"/>
    </row>
    <row r="13" spans="1:14" x14ac:dyDescent="0.25">
      <c r="A13" s="17" t="s">
        <v>13</v>
      </c>
      <c r="B13" s="19">
        <v>4000</v>
      </c>
      <c r="C13" s="19">
        <v>4000</v>
      </c>
      <c r="D13" s="19">
        <v>4000</v>
      </c>
      <c r="E13" s="19">
        <v>4000</v>
      </c>
      <c r="F13" s="19">
        <v>4000</v>
      </c>
      <c r="G13" s="19">
        <v>4000</v>
      </c>
      <c r="H13" s="19">
        <v>4000</v>
      </c>
      <c r="I13" s="19">
        <v>4000</v>
      </c>
      <c r="J13" s="19">
        <v>4000</v>
      </c>
      <c r="K13" s="19">
        <v>4000</v>
      </c>
      <c r="L13" s="19">
        <v>4000</v>
      </c>
      <c r="M13" s="19">
        <v>4000</v>
      </c>
      <c r="N13" s="19">
        <f t="shared" ref="N13:N16" si="3">SUM(B13:M13)</f>
        <v>48000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>M12/12</f>
        <v>4000</v>
      </c>
      <c r="N14" s="19">
        <f t="shared" si="3"/>
        <v>4000</v>
      </c>
    </row>
    <row r="15" spans="1:14" x14ac:dyDescent="0.2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21" t="s">
        <v>14</v>
      </c>
      <c r="B16" s="22">
        <f t="shared" ref="B16:M16" si="4">SUM(B13:B14)</f>
        <v>4000</v>
      </c>
      <c r="C16" s="22">
        <f t="shared" si="4"/>
        <v>4000</v>
      </c>
      <c r="D16" s="22">
        <f t="shared" si="4"/>
        <v>4000</v>
      </c>
      <c r="E16" s="22">
        <f t="shared" si="4"/>
        <v>4000</v>
      </c>
      <c r="F16" s="22">
        <f t="shared" si="4"/>
        <v>4000</v>
      </c>
      <c r="G16" s="22">
        <f t="shared" si="4"/>
        <v>4000</v>
      </c>
      <c r="H16" s="22">
        <f t="shared" si="4"/>
        <v>4000</v>
      </c>
      <c r="I16" s="22">
        <f t="shared" si="4"/>
        <v>4000</v>
      </c>
      <c r="J16" s="22">
        <f t="shared" si="4"/>
        <v>4000</v>
      </c>
      <c r="K16" s="22">
        <f t="shared" si="4"/>
        <v>4000</v>
      </c>
      <c r="L16" s="22">
        <f t="shared" si="4"/>
        <v>4000</v>
      </c>
      <c r="M16" s="22">
        <f t="shared" si="4"/>
        <v>8000</v>
      </c>
      <c r="N16" s="22">
        <f t="shared" si="3"/>
        <v>52000</v>
      </c>
    </row>
    <row r="17" spans="1:15" x14ac:dyDescent="0.25">
      <c r="A17" s="17" t="s">
        <v>73</v>
      </c>
      <c r="B17" s="30">
        <f>Ansätze!D48</f>
        <v>2.5999999999999999E-2</v>
      </c>
      <c r="C17" s="30">
        <f>$B$17</f>
        <v>2.5999999999999999E-2</v>
      </c>
      <c r="D17" s="30">
        <f t="shared" ref="D17:L17" si="5">$B$17</f>
        <v>2.5999999999999999E-2</v>
      </c>
      <c r="E17" s="30">
        <f t="shared" si="5"/>
        <v>2.5999999999999999E-2</v>
      </c>
      <c r="F17" s="30">
        <f t="shared" si="5"/>
        <v>2.5999999999999999E-2</v>
      </c>
      <c r="G17" s="30">
        <f t="shared" si="5"/>
        <v>2.5999999999999999E-2</v>
      </c>
      <c r="H17" s="30">
        <f t="shared" si="5"/>
        <v>2.5999999999999999E-2</v>
      </c>
      <c r="I17" s="30">
        <f t="shared" si="5"/>
        <v>2.5999999999999999E-2</v>
      </c>
      <c r="J17" s="30">
        <f t="shared" si="5"/>
        <v>2.5999999999999999E-2</v>
      </c>
      <c r="K17" s="30">
        <f t="shared" si="5"/>
        <v>2.5999999999999999E-2</v>
      </c>
      <c r="L17" s="30">
        <f t="shared" si="5"/>
        <v>2.5999999999999999E-2</v>
      </c>
      <c r="M17" s="30">
        <f>Ansätze!D55</f>
        <v>0.03</v>
      </c>
      <c r="O17" s="19"/>
    </row>
    <row r="18" spans="1:15" x14ac:dyDescent="0.25">
      <c r="A18" s="17" t="s">
        <v>86</v>
      </c>
      <c r="B18" s="24">
        <f>B28*B17</f>
        <v>104</v>
      </c>
      <c r="C18" s="24">
        <f t="shared" ref="C18:J18" si="6">C28*C17-B20</f>
        <v>104</v>
      </c>
      <c r="D18" s="24">
        <f t="shared" si="6"/>
        <v>104</v>
      </c>
      <c r="E18" s="24">
        <f t="shared" si="6"/>
        <v>104</v>
      </c>
      <c r="F18" s="24">
        <f t="shared" si="6"/>
        <v>104</v>
      </c>
      <c r="G18" s="24">
        <f t="shared" si="6"/>
        <v>104</v>
      </c>
      <c r="H18" s="24">
        <f t="shared" si="6"/>
        <v>104</v>
      </c>
      <c r="I18" s="24">
        <f t="shared" si="6"/>
        <v>104</v>
      </c>
      <c r="J18" s="24">
        <f t="shared" si="6"/>
        <v>104</v>
      </c>
      <c r="K18" s="24"/>
      <c r="L18" s="24"/>
      <c r="M18" s="24"/>
      <c r="N18" s="24">
        <f>SUM(B18:M18)</f>
        <v>936</v>
      </c>
      <c r="O18" s="24"/>
    </row>
    <row r="19" spans="1:15" x14ac:dyDescent="0.25">
      <c r="A19" s="17" t="s">
        <v>47</v>
      </c>
      <c r="B19" s="24"/>
      <c r="C19" s="24"/>
      <c r="D19" s="24"/>
      <c r="E19" s="24"/>
      <c r="F19" s="24"/>
      <c r="G19" s="24"/>
      <c r="H19" s="24"/>
      <c r="I19" s="24"/>
      <c r="J19" s="24"/>
      <c r="K19" s="24">
        <f>K28*K17-J20</f>
        <v>0</v>
      </c>
      <c r="L19" s="24">
        <f>L28*L17-K20</f>
        <v>0</v>
      </c>
      <c r="M19" s="24">
        <f>M28*M17-L20</f>
        <v>144</v>
      </c>
      <c r="N19" s="24">
        <f>SUM(B19:M19)</f>
        <v>144</v>
      </c>
      <c r="O19" s="24"/>
    </row>
    <row r="20" spans="1:15" x14ac:dyDescent="0.25">
      <c r="A20" s="17" t="s">
        <v>87</v>
      </c>
      <c r="B20" s="24">
        <f>B18</f>
        <v>104</v>
      </c>
      <c r="C20" s="24">
        <f>B20+C18</f>
        <v>208</v>
      </c>
      <c r="D20" s="24">
        <f t="shared" ref="D20:J20" si="7">C20+D18</f>
        <v>312</v>
      </c>
      <c r="E20" s="24">
        <f t="shared" si="7"/>
        <v>416</v>
      </c>
      <c r="F20" s="24">
        <f t="shared" si="7"/>
        <v>520</v>
      </c>
      <c r="G20" s="24">
        <f t="shared" si="7"/>
        <v>624</v>
      </c>
      <c r="H20" s="24">
        <f t="shared" si="7"/>
        <v>728</v>
      </c>
      <c r="I20" s="24">
        <f t="shared" si="7"/>
        <v>832</v>
      </c>
      <c r="J20" s="24">
        <f t="shared" si="7"/>
        <v>936</v>
      </c>
      <c r="K20" s="24">
        <f>J20+K18+K19</f>
        <v>936</v>
      </c>
      <c r="L20" s="24">
        <f t="shared" ref="L20:M20" si="8">K20+L18+L19</f>
        <v>936</v>
      </c>
      <c r="M20" s="24">
        <f t="shared" si="8"/>
        <v>1080</v>
      </c>
      <c r="N20" s="24"/>
      <c r="O20" s="19"/>
    </row>
    <row r="21" spans="1:15" x14ac:dyDescent="0.25">
      <c r="A21" s="17" t="s">
        <v>72</v>
      </c>
      <c r="B21" s="24"/>
      <c r="C21" s="24"/>
      <c r="D21" s="24"/>
      <c r="E21" s="24"/>
      <c r="F21" s="24"/>
      <c r="G21" s="24"/>
      <c r="H21" s="24"/>
      <c r="I21" s="24"/>
      <c r="J21" s="24"/>
      <c r="K21" s="61">
        <f>Ansätze!F48</f>
        <v>6.0999999999999999E-2</v>
      </c>
      <c r="L21" s="61">
        <f>K21</f>
        <v>6.0999999999999999E-2</v>
      </c>
      <c r="M21" s="61">
        <f>Ansätze!F55</f>
        <v>7.1999999999999995E-2</v>
      </c>
      <c r="N21" s="24"/>
      <c r="O21" s="19"/>
    </row>
    <row r="22" spans="1:15" x14ac:dyDescent="0.25">
      <c r="A22" s="17" t="s">
        <v>84</v>
      </c>
      <c r="B22" s="24"/>
      <c r="C22" s="24"/>
      <c r="D22" s="24"/>
      <c r="E22" s="24"/>
      <c r="F22" s="24"/>
      <c r="G22" s="24"/>
      <c r="H22" s="24"/>
      <c r="I22" s="24"/>
      <c r="J22" s="24"/>
      <c r="K22" s="24">
        <f>K30*K21-J23</f>
        <v>244</v>
      </c>
      <c r="L22" s="24">
        <f>L30*L21-K23</f>
        <v>244</v>
      </c>
      <c r="M22" s="24">
        <f>M30*M21-L23</f>
        <v>664</v>
      </c>
      <c r="N22" s="24">
        <f>SUM(B22:M22)</f>
        <v>1152</v>
      </c>
      <c r="O22" s="19"/>
    </row>
    <row r="23" spans="1:15" x14ac:dyDescent="0.25">
      <c r="A23" s="17" t="s">
        <v>85</v>
      </c>
      <c r="B23" s="24"/>
      <c r="C23" s="24"/>
      <c r="D23" s="24"/>
      <c r="E23" s="24"/>
      <c r="F23" s="24"/>
      <c r="G23" s="24"/>
      <c r="H23" s="24"/>
      <c r="I23" s="24"/>
      <c r="J23" s="24"/>
      <c r="K23" s="24">
        <f>K22+J23</f>
        <v>244</v>
      </c>
      <c r="L23" s="24">
        <f>L22+K23</f>
        <v>488</v>
      </c>
      <c r="M23" s="24">
        <f>M22+L23</f>
        <v>1152</v>
      </c>
      <c r="N23" s="24"/>
      <c r="O23" s="19"/>
    </row>
    <row r="24" spans="1:15" x14ac:dyDescent="0.25">
      <c r="A24" s="18" t="s">
        <v>79</v>
      </c>
      <c r="B24" s="27">
        <f>B18+B19+B22</f>
        <v>104</v>
      </c>
      <c r="C24" s="27">
        <f t="shared" ref="C24:M24" si="9">C18+C19+C22</f>
        <v>104</v>
      </c>
      <c r="D24" s="27">
        <f t="shared" si="9"/>
        <v>104</v>
      </c>
      <c r="E24" s="27">
        <f t="shared" si="9"/>
        <v>104</v>
      </c>
      <c r="F24" s="27">
        <f t="shared" si="9"/>
        <v>104</v>
      </c>
      <c r="G24" s="27">
        <f t="shared" si="9"/>
        <v>104</v>
      </c>
      <c r="H24" s="27">
        <f t="shared" si="9"/>
        <v>104</v>
      </c>
      <c r="I24" s="27">
        <f t="shared" si="9"/>
        <v>104</v>
      </c>
      <c r="J24" s="27">
        <f t="shared" si="9"/>
        <v>104</v>
      </c>
      <c r="K24" s="27">
        <f t="shared" si="9"/>
        <v>244</v>
      </c>
      <c r="L24" s="27">
        <f t="shared" si="9"/>
        <v>244</v>
      </c>
      <c r="M24" s="27">
        <f t="shared" si="9"/>
        <v>808</v>
      </c>
      <c r="N24" s="27">
        <f>SUM(B24:M24)</f>
        <v>2232</v>
      </c>
    </row>
    <row r="25" spans="1:15" x14ac:dyDescent="0.25">
      <c r="A25" s="12" t="s">
        <v>16</v>
      </c>
      <c r="B25" s="28">
        <f t="shared" ref="B25:M25" si="10">B16-B24</f>
        <v>3896</v>
      </c>
      <c r="C25" s="28">
        <f t="shared" si="10"/>
        <v>3896</v>
      </c>
      <c r="D25" s="28">
        <f t="shared" si="10"/>
        <v>3896</v>
      </c>
      <c r="E25" s="28">
        <f t="shared" si="10"/>
        <v>3896</v>
      </c>
      <c r="F25" s="28">
        <f t="shared" si="10"/>
        <v>3896</v>
      </c>
      <c r="G25" s="28">
        <f t="shared" si="10"/>
        <v>3896</v>
      </c>
      <c r="H25" s="28">
        <f t="shared" si="10"/>
        <v>3896</v>
      </c>
      <c r="I25" s="28">
        <f t="shared" si="10"/>
        <v>3896</v>
      </c>
      <c r="J25" s="28">
        <f t="shared" si="10"/>
        <v>3896</v>
      </c>
      <c r="K25" s="28">
        <f t="shared" si="10"/>
        <v>3756</v>
      </c>
      <c r="L25" s="28">
        <f t="shared" si="10"/>
        <v>3756</v>
      </c>
      <c r="M25" s="28">
        <f t="shared" si="10"/>
        <v>7192</v>
      </c>
      <c r="N25" s="28">
        <f>SUM(B25:M25)</f>
        <v>49768</v>
      </c>
    </row>
    <row r="27" spans="1:15" x14ac:dyDescent="0.25">
      <c r="A27" s="17" t="s">
        <v>48</v>
      </c>
      <c r="B27" s="31">
        <f t="shared" ref="B27:J27" si="11">SUM(B13:B14)</f>
        <v>4000</v>
      </c>
      <c r="C27" s="31">
        <f t="shared" si="11"/>
        <v>4000</v>
      </c>
      <c r="D27" s="31">
        <f t="shared" si="11"/>
        <v>4000</v>
      </c>
      <c r="E27" s="31">
        <f t="shared" si="11"/>
        <v>4000</v>
      </c>
      <c r="F27" s="31">
        <f t="shared" si="11"/>
        <v>4000</v>
      </c>
      <c r="G27" s="31">
        <f t="shared" si="11"/>
        <v>4000</v>
      </c>
      <c r="H27" s="31">
        <f t="shared" si="11"/>
        <v>4000</v>
      </c>
      <c r="I27" s="31">
        <f t="shared" si="11"/>
        <v>4000</v>
      </c>
      <c r="J27" s="31">
        <f t="shared" si="11"/>
        <v>4000</v>
      </c>
      <c r="K27" s="24"/>
      <c r="L27" s="24"/>
      <c r="M27" s="24"/>
      <c r="N27" s="24">
        <f>SUM(B27:M27)</f>
        <v>36000</v>
      </c>
    </row>
    <row r="28" spans="1:15" x14ac:dyDescent="0.25">
      <c r="A28" s="17" t="s">
        <v>49</v>
      </c>
      <c r="B28" s="24">
        <f>B27</f>
        <v>4000</v>
      </c>
      <c r="C28" s="24">
        <f t="shared" ref="C28:M28" si="12">B28+C27</f>
        <v>8000</v>
      </c>
      <c r="D28" s="24">
        <f t="shared" si="12"/>
        <v>12000</v>
      </c>
      <c r="E28" s="24">
        <f t="shared" si="12"/>
        <v>16000</v>
      </c>
      <c r="F28" s="24">
        <f t="shared" si="12"/>
        <v>20000</v>
      </c>
      <c r="G28" s="24">
        <f t="shared" si="12"/>
        <v>24000</v>
      </c>
      <c r="H28" s="24">
        <f t="shared" si="12"/>
        <v>28000</v>
      </c>
      <c r="I28" s="24">
        <f t="shared" si="12"/>
        <v>32000</v>
      </c>
      <c r="J28" s="24">
        <f t="shared" si="12"/>
        <v>36000</v>
      </c>
      <c r="K28" s="24">
        <f t="shared" si="12"/>
        <v>36000</v>
      </c>
      <c r="L28" s="24">
        <f t="shared" si="12"/>
        <v>36000</v>
      </c>
      <c r="M28" s="24">
        <f t="shared" si="12"/>
        <v>36000</v>
      </c>
      <c r="N28" s="19"/>
    </row>
    <row r="29" spans="1:15" x14ac:dyDescent="0.25">
      <c r="A29" s="17" t="s">
        <v>46</v>
      </c>
      <c r="B29" s="19"/>
      <c r="C29" s="19"/>
      <c r="D29" s="19"/>
      <c r="E29" s="19"/>
      <c r="F29" s="19"/>
      <c r="G29" s="24"/>
      <c r="H29" s="24"/>
      <c r="I29" s="24"/>
      <c r="J29" s="24"/>
      <c r="K29" s="49">
        <f>SUM(K13:K14)</f>
        <v>4000</v>
      </c>
      <c r="L29" s="49">
        <f>SUM(L13:L14)</f>
        <v>4000</v>
      </c>
      <c r="M29" s="49">
        <f>SUM(M13:M14)</f>
        <v>8000</v>
      </c>
      <c r="N29" s="24">
        <f>SUM(B29:M29)</f>
        <v>16000</v>
      </c>
    </row>
    <row r="30" spans="1:15" x14ac:dyDescent="0.25">
      <c r="A30" s="17" t="s">
        <v>50</v>
      </c>
      <c r="B30" s="19"/>
      <c r="C30" s="19"/>
      <c r="D30" s="19"/>
      <c r="E30" s="19"/>
      <c r="F30" s="19"/>
      <c r="G30" s="24"/>
      <c r="H30" s="24"/>
      <c r="I30" s="24"/>
      <c r="J30" s="24"/>
      <c r="K30" s="24">
        <f t="shared" ref="K30:M30" si="13">K29+J30</f>
        <v>4000</v>
      </c>
      <c r="L30" s="24">
        <f t="shared" si="13"/>
        <v>8000</v>
      </c>
      <c r="M30" s="24">
        <f t="shared" si="13"/>
        <v>16000</v>
      </c>
      <c r="N30" s="19"/>
    </row>
    <row r="31" spans="1:15" x14ac:dyDescent="0.25">
      <c r="A31" s="17" t="s">
        <v>30</v>
      </c>
      <c r="B31" s="19">
        <f t="shared" ref="B31:J31" si="14">B27</f>
        <v>4000</v>
      </c>
      <c r="C31" s="19">
        <f t="shared" si="14"/>
        <v>4000</v>
      </c>
      <c r="D31" s="19">
        <f t="shared" si="14"/>
        <v>4000</v>
      </c>
      <c r="E31" s="19">
        <f t="shared" si="14"/>
        <v>4000</v>
      </c>
      <c r="F31" s="19">
        <f t="shared" si="14"/>
        <v>4000</v>
      </c>
      <c r="G31" s="19">
        <f t="shared" si="14"/>
        <v>4000</v>
      </c>
      <c r="H31" s="19">
        <f t="shared" si="14"/>
        <v>4000</v>
      </c>
      <c r="I31" s="19">
        <f t="shared" si="14"/>
        <v>4000</v>
      </c>
      <c r="J31" s="19">
        <f t="shared" si="14"/>
        <v>4000</v>
      </c>
      <c r="K31" s="19">
        <f>K29</f>
        <v>4000</v>
      </c>
      <c r="L31" s="19">
        <f>L29</f>
        <v>4000</v>
      </c>
      <c r="M31" s="19">
        <f>M29</f>
        <v>8000</v>
      </c>
      <c r="N31" s="24">
        <f>SUM(B31:M31)</f>
        <v>52000</v>
      </c>
    </row>
    <row r="32" spans="1:15" x14ac:dyDescent="0.25">
      <c r="A32" s="17" t="s">
        <v>101</v>
      </c>
      <c r="B32" s="19">
        <f>B13+B14</f>
        <v>4000</v>
      </c>
      <c r="C32" s="19">
        <f t="shared" ref="C32:M32" si="15">C13+C14</f>
        <v>4000</v>
      </c>
      <c r="D32" s="19">
        <f t="shared" si="15"/>
        <v>4000</v>
      </c>
      <c r="E32" s="19">
        <f t="shared" si="15"/>
        <v>4000</v>
      </c>
      <c r="F32" s="19">
        <f t="shared" si="15"/>
        <v>4000</v>
      </c>
      <c r="G32" s="19">
        <f t="shared" si="15"/>
        <v>4000</v>
      </c>
      <c r="H32" s="19">
        <f t="shared" si="15"/>
        <v>4000</v>
      </c>
      <c r="I32" s="19">
        <f t="shared" si="15"/>
        <v>4000</v>
      </c>
      <c r="J32" s="19">
        <f t="shared" si="15"/>
        <v>4000</v>
      </c>
      <c r="K32" s="19">
        <f t="shared" si="15"/>
        <v>4000</v>
      </c>
      <c r="L32" s="19">
        <f t="shared" si="15"/>
        <v>4000</v>
      </c>
      <c r="M32" s="19">
        <f t="shared" si="15"/>
        <v>8000</v>
      </c>
      <c r="N32" s="24">
        <f>SUM(B32:M32)</f>
        <v>52000</v>
      </c>
    </row>
    <row r="33" spans="1:14" x14ac:dyDescent="0.25">
      <c r="A33" s="17" t="s">
        <v>102</v>
      </c>
      <c r="B33" s="19">
        <f>B32</f>
        <v>4000</v>
      </c>
      <c r="C33" s="19">
        <f>C32+B33</f>
        <v>8000</v>
      </c>
      <c r="D33" s="19">
        <f t="shared" ref="D33:M33" si="16">D32+C33</f>
        <v>12000</v>
      </c>
      <c r="E33" s="19">
        <f t="shared" si="16"/>
        <v>16000</v>
      </c>
      <c r="F33" s="19">
        <f t="shared" si="16"/>
        <v>20000</v>
      </c>
      <c r="G33" s="19">
        <f t="shared" si="16"/>
        <v>24000</v>
      </c>
      <c r="H33" s="19">
        <f t="shared" si="16"/>
        <v>28000</v>
      </c>
      <c r="I33" s="19">
        <f t="shared" si="16"/>
        <v>32000</v>
      </c>
      <c r="J33" s="19">
        <f t="shared" si="16"/>
        <v>36000</v>
      </c>
      <c r="K33" s="19">
        <f t="shared" si="16"/>
        <v>40000</v>
      </c>
      <c r="L33" s="19">
        <f t="shared" si="16"/>
        <v>44000</v>
      </c>
      <c r="M33" s="19">
        <f t="shared" si="16"/>
        <v>52000</v>
      </c>
      <c r="N33" s="24"/>
    </row>
    <row r="34" spans="1:14" x14ac:dyDescent="0.25">
      <c r="A34" s="17" t="s">
        <v>105</v>
      </c>
      <c r="B34" s="24">
        <f>SUM(B33/B10*B11)</f>
        <v>48000</v>
      </c>
      <c r="C34" s="24">
        <f t="shared" ref="C34:M34" si="17">SUM(C33/C10*C11)</f>
        <v>48000</v>
      </c>
      <c r="D34" s="24">
        <f t="shared" si="17"/>
        <v>48000</v>
      </c>
      <c r="E34" s="24">
        <f t="shared" si="17"/>
        <v>48000</v>
      </c>
      <c r="F34" s="24">
        <f t="shared" si="17"/>
        <v>48000</v>
      </c>
      <c r="G34" s="24">
        <f t="shared" si="17"/>
        <v>48000</v>
      </c>
      <c r="H34" s="24">
        <f t="shared" si="17"/>
        <v>48000</v>
      </c>
      <c r="I34" s="24">
        <f t="shared" si="17"/>
        <v>48000</v>
      </c>
      <c r="J34" s="24">
        <f t="shared" si="17"/>
        <v>48000</v>
      </c>
      <c r="K34" s="24">
        <f t="shared" si="17"/>
        <v>48000</v>
      </c>
      <c r="L34" s="24">
        <f t="shared" si="17"/>
        <v>48000</v>
      </c>
      <c r="M34" s="24">
        <f t="shared" si="17"/>
        <v>52000.000000000007</v>
      </c>
      <c r="N34" s="24"/>
    </row>
    <row r="35" spans="1:14" x14ac:dyDescent="0.25">
      <c r="A35" s="17" t="s">
        <v>106</v>
      </c>
      <c r="B35" s="118">
        <f>SUM(B34/12)</f>
        <v>4000</v>
      </c>
      <c r="C35" s="118">
        <f t="shared" ref="C35:M35" si="18">SUM(C34/12)</f>
        <v>4000</v>
      </c>
      <c r="D35" s="118">
        <f t="shared" si="18"/>
        <v>4000</v>
      </c>
      <c r="E35" s="118">
        <f t="shared" si="18"/>
        <v>4000</v>
      </c>
      <c r="F35" s="118">
        <f t="shared" si="18"/>
        <v>4000</v>
      </c>
      <c r="G35" s="118">
        <f t="shared" si="18"/>
        <v>4000</v>
      </c>
      <c r="H35" s="118">
        <f t="shared" si="18"/>
        <v>4000</v>
      </c>
      <c r="I35" s="118">
        <f t="shared" si="18"/>
        <v>4000</v>
      </c>
      <c r="J35" s="118">
        <f t="shared" si="18"/>
        <v>4000</v>
      </c>
      <c r="K35" s="118">
        <f t="shared" si="18"/>
        <v>4000</v>
      </c>
      <c r="L35" s="118">
        <f t="shared" si="18"/>
        <v>4000</v>
      </c>
      <c r="M35" s="118">
        <f t="shared" si="18"/>
        <v>4333.3333333333339</v>
      </c>
      <c r="N35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6:N30" formulaRange="1"/>
  </ignoredError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7030A0"/>
  </sheetPr>
  <dimension ref="A1:O44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1.441406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37" t="s">
        <v>22</v>
      </c>
      <c r="H6" s="37" t="s">
        <v>22</v>
      </c>
      <c r="I6" s="37" t="s">
        <v>22</v>
      </c>
      <c r="J6" s="37" t="s">
        <v>22</v>
      </c>
      <c r="K6" s="37" t="s">
        <v>22</v>
      </c>
      <c r="L6" s="54" t="s">
        <v>29</v>
      </c>
      <c r="M6" s="54" t="s">
        <v>29</v>
      </c>
      <c r="N6" s="15"/>
    </row>
    <row r="7" spans="1:14" ht="36" x14ac:dyDescent="0.25">
      <c r="A7" s="130" t="s">
        <v>95</v>
      </c>
      <c r="B7" s="15"/>
      <c r="C7" s="15"/>
      <c r="D7" s="15"/>
      <c r="E7" s="15"/>
      <c r="F7" s="15"/>
      <c r="G7" s="133" t="s">
        <v>151</v>
      </c>
      <c r="H7" s="15"/>
      <c r="I7" s="15"/>
      <c r="J7" s="15"/>
      <c r="K7" s="15"/>
      <c r="L7" s="155" t="s">
        <v>155</v>
      </c>
      <c r="M7" s="15"/>
      <c r="N7" s="15"/>
    </row>
    <row r="8" spans="1:14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5">
        <f t="shared" si="1"/>
        <v>270</v>
      </c>
      <c r="K10" s="15">
        <f t="shared" si="1"/>
        <v>300</v>
      </c>
      <c r="L10" s="15">
        <f t="shared" si="1"/>
        <v>330</v>
      </c>
      <c r="M10" s="15">
        <f t="shared" si="1"/>
        <v>360</v>
      </c>
      <c r="N10" s="15"/>
    </row>
    <row r="11" spans="1:14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64">
        <v>360</v>
      </c>
      <c r="J11" s="64">
        <v>360</v>
      </c>
      <c r="K11" s="64">
        <v>360</v>
      </c>
      <c r="L11" s="64">
        <v>360</v>
      </c>
      <c r="M11" s="64">
        <v>360</v>
      </c>
      <c r="N11" s="64"/>
    </row>
    <row r="12" spans="1:14" x14ac:dyDescent="0.25">
      <c r="A12" s="18" t="s">
        <v>337</v>
      </c>
      <c r="B12" s="112">
        <f>B13</f>
        <v>5000</v>
      </c>
      <c r="C12" s="112">
        <f>C13+B12</f>
        <v>10000</v>
      </c>
      <c r="D12" s="112">
        <f t="shared" ref="D12:M12" si="2">D13+C12</f>
        <v>15000</v>
      </c>
      <c r="E12" s="112">
        <f t="shared" si="2"/>
        <v>20000</v>
      </c>
      <c r="F12" s="112">
        <f t="shared" si="2"/>
        <v>25000</v>
      </c>
      <c r="G12" s="112">
        <f t="shared" si="2"/>
        <v>30000</v>
      </c>
      <c r="H12" s="112">
        <f t="shared" si="2"/>
        <v>35000</v>
      </c>
      <c r="I12" s="112">
        <f t="shared" si="2"/>
        <v>40000</v>
      </c>
      <c r="J12" s="112">
        <f t="shared" si="2"/>
        <v>45000</v>
      </c>
      <c r="K12" s="112">
        <f t="shared" si="2"/>
        <v>50000</v>
      </c>
      <c r="L12" s="112">
        <f t="shared" si="2"/>
        <v>55000</v>
      </c>
      <c r="M12" s="112">
        <f t="shared" si="2"/>
        <v>60000</v>
      </c>
      <c r="N12" s="39"/>
    </row>
    <row r="13" spans="1:14" x14ac:dyDescent="0.25">
      <c r="A13" s="17" t="s">
        <v>13</v>
      </c>
      <c r="B13" s="19">
        <v>5000</v>
      </c>
      <c r="C13" s="19">
        <v>5000</v>
      </c>
      <c r="D13" s="19">
        <v>5000</v>
      </c>
      <c r="E13" s="19">
        <v>5000</v>
      </c>
      <c r="F13" s="19">
        <v>5000</v>
      </c>
      <c r="G13" s="19">
        <v>5000</v>
      </c>
      <c r="H13" s="19">
        <v>5000</v>
      </c>
      <c r="I13" s="19">
        <v>5000</v>
      </c>
      <c r="J13" s="19">
        <v>5000</v>
      </c>
      <c r="K13" s="19">
        <v>5000</v>
      </c>
      <c r="L13" s="19">
        <v>5000</v>
      </c>
      <c r="M13" s="19">
        <v>5000</v>
      </c>
      <c r="N13" s="19">
        <f t="shared" ref="N13:N17" si="3">SUM(B13:M13)</f>
        <v>60000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>M12/12</f>
        <v>5000</v>
      </c>
      <c r="N14" s="19">
        <f t="shared" si="3"/>
        <v>5000</v>
      </c>
    </row>
    <row r="15" spans="1:14" x14ac:dyDescent="0.25">
      <c r="A15" s="17" t="s">
        <v>33</v>
      </c>
      <c r="B15" s="19"/>
      <c r="C15" s="19">
        <v>30000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3"/>
        <v>30000</v>
      </c>
    </row>
    <row r="16" spans="1:14" x14ac:dyDescent="0.25">
      <c r="A16" s="17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3"/>
        <v>0</v>
      </c>
    </row>
    <row r="17" spans="1:15" x14ac:dyDescent="0.25">
      <c r="A17" s="21" t="s">
        <v>14</v>
      </c>
      <c r="B17" s="22">
        <f t="shared" ref="B17:M17" si="4">SUM(B13:B16)</f>
        <v>5000</v>
      </c>
      <c r="C17" s="22">
        <f t="shared" si="4"/>
        <v>35000</v>
      </c>
      <c r="D17" s="22">
        <f t="shared" si="4"/>
        <v>5000</v>
      </c>
      <c r="E17" s="22">
        <f t="shared" si="4"/>
        <v>5000</v>
      </c>
      <c r="F17" s="22">
        <f t="shared" si="4"/>
        <v>5000</v>
      </c>
      <c r="G17" s="22">
        <f t="shared" si="4"/>
        <v>5000</v>
      </c>
      <c r="H17" s="22">
        <f t="shared" si="4"/>
        <v>5000</v>
      </c>
      <c r="I17" s="22">
        <f t="shared" si="4"/>
        <v>5000</v>
      </c>
      <c r="J17" s="22">
        <f t="shared" si="4"/>
        <v>5000</v>
      </c>
      <c r="K17" s="22">
        <f t="shared" si="4"/>
        <v>5000</v>
      </c>
      <c r="L17" s="22">
        <f t="shared" si="4"/>
        <v>5000</v>
      </c>
      <c r="M17" s="22">
        <f t="shared" si="4"/>
        <v>10000</v>
      </c>
      <c r="N17" s="22">
        <f t="shared" si="3"/>
        <v>95000</v>
      </c>
    </row>
    <row r="18" spans="1:15" x14ac:dyDescent="0.25">
      <c r="A18" s="17" t="s">
        <v>75</v>
      </c>
      <c r="B18" s="58">
        <f>Ansätze!C68</f>
        <v>9.5000000000000001E-2</v>
      </c>
      <c r="C18" s="58">
        <f>Ansätze!C118</f>
        <v>0.13800000000000001</v>
      </c>
      <c r="D18" s="58">
        <f>C18</f>
        <v>0.13800000000000001</v>
      </c>
      <c r="E18" s="58">
        <f>C18</f>
        <v>0.13800000000000001</v>
      </c>
      <c r="F18" s="58">
        <f>C18</f>
        <v>0.13800000000000001</v>
      </c>
      <c r="G18" s="58">
        <f>C18</f>
        <v>0.13800000000000001</v>
      </c>
      <c r="H18" s="58">
        <f>C18</f>
        <v>0.13800000000000001</v>
      </c>
      <c r="I18" s="58">
        <f>C18</f>
        <v>0.13800000000000001</v>
      </c>
      <c r="J18" s="58">
        <f>C18</f>
        <v>0.13800000000000001</v>
      </c>
      <c r="K18" s="58">
        <f>C18</f>
        <v>0.13800000000000001</v>
      </c>
      <c r="L18" s="58">
        <f>C18</f>
        <v>0.13800000000000001</v>
      </c>
      <c r="M18" s="58">
        <f>Ansätze!C127</f>
        <v>0.14400000000000002</v>
      </c>
      <c r="O18" s="19"/>
    </row>
    <row r="19" spans="1:15" x14ac:dyDescent="0.25">
      <c r="A19" s="17" t="s">
        <v>80</v>
      </c>
      <c r="B19" s="24">
        <f>B33*B18</f>
        <v>475</v>
      </c>
      <c r="C19" s="24">
        <f>C33*C18-B21</f>
        <v>5045.0000000000009</v>
      </c>
      <c r="D19" s="24">
        <f>D33*D18-C21</f>
        <v>690</v>
      </c>
      <c r="E19" s="24">
        <f>E33*E18-D21</f>
        <v>690</v>
      </c>
      <c r="F19" s="24">
        <f>F33*F18-E21</f>
        <v>690</v>
      </c>
      <c r="G19" s="24"/>
      <c r="H19" s="24"/>
      <c r="I19" s="24"/>
      <c r="J19" s="24"/>
      <c r="K19" s="24"/>
      <c r="L19" s="24"/>
      <c r="M19" s="24"/>
      <c r="N19" s="24">
        <f>SUM(B19:M19)</f>
        <v>7590.0000000000009</v>
      </c>
      <c r="O19" s="24"/>
    </row>
    <row r="20" spans="1:15" x14ac:dyDescent="0.25">
      <c r="A20" s="17" t="s">
        <v>54</v>
      </c>
      <c r="B20" s="24"/>
      <c r="C20" s="24"/>
      <c r="D20" s="24"/>
      <c r="E20" s="24"/>
      <c r="F20" s="24"/>
      <c r="G20" s="24">
        <f t="shared" ref="G20:M20" si="5">G33*G18-F21</f>
        <v>0</v>
      </c>
      <c r="H20" s="24">
        <f t="shared" si="5"/>
        <v>0</v>
      </c>
      <c r="I20" s="24">
        <f t="shared" si="5"/>
        <v>0</v>
      </c>
      <c r="J20" s="24">
        <f t="shared" si="5"/>
        <v>0</v>
      </c>
      <c r="K20" s="24">
        <f t="shared" si="5"/>
        <v>0</v>
      </c>
      <c r="L20" s="24">
        <f t="shared" si="5"/>
        <v>0</v>
      </c>
      <c r="M20" s="24">
        <f t="shared" si="5"/>
        <v>330</v>
      </c>
      <c r="N20" s="24">
        <f>SUM(B20:M20)</f>
        <v>330</v>
      </c>
      <c r="O20" s="24"/>
    </row>
    <row r="21" spans="1:15" x14ac:dyDescent="0.25">
      <c r="A21" s="17" t="s">
        <v>81</v>
      </c>
      <c r="B21" s="24">
        <f>B19</f>
        <v>475</v>
      </c>
      <c r="C21" s="24">
        <f>B21+C19</f>
        <v>5520.0000000000009</v>
      </c>
      <c r="D21" s="24">
        <f t="shared" ref="D21:F21" si="6">C21+D19</f>
        <v>6210.0000000000009</v>
      </c>
      <c r="E21" s="24">
        <f t="shared" si="6"/>
        <v>6900.0000000000009</v>
      </c>
      <c r="F21" s="24">
        <f t="shared" si="6"/>
        <v>7590.0000000000009</v>
      </c>
      <c r="G21" s="24">
        <f>F21+G20</f>
        <v>7590.0000000000009</v>
      </c>
      <c r="H21" s="24">
        <f t="shared" ref="H21:M21" si="7">G21+H20</f>
        <v>7590.0000000000009</v>
      </c>
      <c r="I21" s="24">
        <f t="shared" si="7"/>
        <v>7590.0000000000009</v>
      </c>
      <c r="J21" s="24">
        <f t="shared" si="7"/>
        <v>7590.0000000000009</v>
      </c>
      <c r="K21" s="24">
        <f t="shared" si="7"/>
        <v>7590.0000000000009</v>
      </c>
      <c r="L21" s="24">
        <f t="shared" si="7"/>
        <v>7590.0000000000009</v>
      </c>
      <c r="M21" s="24">
        <f t="shared" si="7"/>
        <v>7920.0000000000009</v>
      </c>
      <c r="N21" s="24"/>
      <c r="O21" s="19"/>
    </row>
    <row r="22" spans="1:15" x14ac:dyDescent="0.25">
      <c r="A22" s="17" t="s">
        <v>73</v>
      </c>
      <c r="B22" s="24"/>
      <c r="C22" s="24"/>
      <c r="D22" s="24"/>
      <c r="E22" s="24"/>
      <c r="F22" s="24"/>
      <c r="G22" s="30">
        <f>Ansätze!D118</f>
        <v>8.5999999999999993E-2</v>
      </c>
      <c r="H22" s="30">
        <f>$G$22</f>
        <v>8.5999999999999993E-2</v>
      </c>
      <c r="I22" s="30">
        <f t="shared" ref="I22:L22" si="8">$G$22</f>
        <v>8.5999999999999993E-2</v>
      </c>
      <c r="J22" s="30">
        <f t="shared" si="8"/>
        <v>8.5999999999999993E-2</v>
      </c>
      <c r="K22" s="30">
        <f t="shared" si="8"/>
        <v>8.5999999999999993E-2</v>
      </c>
      <c r="L22" s="30">
        <f t="shared" si="8"/>
        <v>8.5999999999999993E-2</v>
      </c>
      <c r="M22" s="30">
        <f>Ansätze!D127</f>
        <v>9.2999999999999999E-2</v>
      </c>
      <c r="N22" s="24"/>
      <c r="O22" s="19"/>
    </row>
    <row r="23" spans="1:15" x14ac:dyDescent="0.25">
      <c r="A23" s="17" t="s">
        <v>86</v>
      </c>
      <c r="B23" s="24"/>
      <c r="C23" s="24"/>
      <c r="D23" s="24"/>
      <c r="E23" s="24"/>
      <c r="F23" s="24"/>
      <c r="G23" s="24">
        <f>G35*G22</f>
        <v>429.99999999999994</v>
      </c>
      <c r="H23" s="24">
        <f>H35*H22-G25</f>
        <v>429.99999999999994</v>
      </c>
      <c r="I23" s="24">
        <f>I35*I22-H25</f>
        <v>430.00000000000011</v>
      </c>
      <c r="J23" s="24">
        <f>J35*J22-I25</f>
        <v>429.99999999999977</v>
      </c>
      <c r="K23" s="24">
        <f>K35*K22-J25</f>
        <v>430.00000000000023</v>
      </c>
      <c r="L23" s="24"/>
      <c r="M23" s="24"/>
      <c r="N23" s="24">
        <f>SUM(B23:M23)</f>
        <v>2150</v>
      </c>
      <c r="O23" s="19"/>
    </row>
    <row r="24" spans="1:15" x14ac:dyDescent="0.25">
      <c r="A24" s="17" t="s">
        <v>47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>
        <f>L35*L22-K25</f>
        <v>0</v>
      </c>
      <c r="M24" s="24">
        <f>M35*M22-L25</f>
        <v>175</v>
      </c>
      <c r="N24" s="24">
        <f>SUM(B24:M24)</f>
        <v>175</v>
      </c>
      <c r="O24" s="19"/>
    </row>
    <row r="25" spans="1:15" x14ac:dyDescent="0.25">
      <c r="A25" s="17" t="s">
        <v>87</v>
      </c>
      <c r="B25" s="24"/>
      <c r="C25" s="24"/>
      <c r="D25" s="24"/>
      <c r="E25" s="24"/>
      <c r="F25" s="24"/>
      <c r="G25" s="24">
        <f>G23</f>
        <v>429.99999999999994</v>
      </c>
      <c r="H25" s="24">
        <f>H23+G25</f>
        <v>859.99999999999989</v>
      </c>
      <c r="I25" s="24">
        <f>I23+H25</f>
        <v>1290</v>
      </c>
      <c r="J25" s="24">
        <f>J23+I25</f>
        <v>1719.9999999999998</v>
      </c>
      <c r="K25" s="24">
        <f>K23+K24+J25</f>
        <v>2150</v>
      </c>
      <c r="L25" s="24">
        <f t="shared" ref="L25:M25" si="9">L23+L24+K25</f>
        <v>2150</v>
      </c>
      <c r="M25" s="24">
        <f t="shared" si="9"/>
        <v>2325</v>
      </c>
      <c r="N25" s="24"/>
      <c r="O25" s="19"/>
    </row>
    <row r="26" spans="1:15" x14ac:dyDescent="0.25">
      <c r="A26" s="17" t="s">
        <v>74</v>
      </c>
      <c r="B26" s="24"/>
      <c r="C26" s="24"/>
      <c r="D26" s="24"/>
      <c r="E26" s="24"/>
      <c r="F26" s="24"/>
      <c r="G26" s="24"/>
      <c r="H26" s="24"/>
      <c r="I26" s="24"/>
      <c r="J26" s="24"/>
      <c r="K26" s="23"/>
      <c r="L26" s="55">
        <f>Ansätze!E118</f>
        <v>5.6000000000000001E-2</v>
      </c>
      <c r="M26" s="55">
        <f>Ansätze!E127</f>
        <v>6.4000000000000001E-2</v>
      </c>
      <c r="N26" s="24"/>
      <c r="O26" s="19"/>
    </row>
    <row r="27" spans="1:15" x14ac:dyDescent="0.25">
      <c r="A27" s="17" t="s">
        <v>88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>
        <f>L37*L26-K28</f>
        <v>280</v>
      </c>
      <c r="M27" s="24">
        <f>M37*M26-L28</f>
        <v>680</v>
      </c>
      <c r="N27" s="24">
        <f>SUM(B27:M27)</f>
        <v>960</v>
      </c>
      <c r="O27" s="19"/>
    </row>
    <row r="28" spans="1:15" s="25" customFormat="1" x14ac:dyDescent="0.25">
      <c r="A28" s="25" t="s">
        <v>89</v>
      </c>
      <c r="B28" s="26"/>
      <c r="C28" s="26"/>
      <c r="D28" s="26"/>
      <c r="E28" s="26"/>
      <c r="F28" s="26"/>
      <c r="G28" s="26"/>
      <c r="H28" s="32"/>
      <c r="I28" s="32"/>
      <c r="J28" s="32"/>
      <c r="K28" s="32"/>
      <c r="L28" s="32">
        <f>L27+K28</f>
        <v>280</v>
      </c>
      <c r="M28" s="32">
        <f>M27+L28</f>
        <v>960</v>
      </c>
      <c r="N28" s="26"/>
    </row>
    <row r="29" spans="1:15" x14ac:dyDescent="0.25">
      <c r="A29" s="18" t="s">
        <v>79</v>
      </c>
      <c r="B29" s="33">
        <f>B19+B20+B23+B24+B27</f>
        <v>475</v>
      </c>
      <c r="C29" s="33">
        <f t="shared" ref="C29:M29" si="10">C19+C20+C23+C24+C27</f>
        <v>5045.0000000000009</v>
      </c>
      <c r="D29" s="33">
        <f t="shared" si="10"/>
        <v>690</v>
      </c>
      <c r="E29" s="33">
        <f t="shared" si="10"/>
        <v>690</v>
      </c>
      <c r="F29" s="33">
        <f t="shared" si="10"/>
        <v>690</v>
      </c>
      <c r="G29" s="33">
        <f t="shared" si="10"/>
        <v>429.99999999999994</v>
      </c>
      <c r="H29" s="33">
        <f t="shared" si="10"/>
        <v>429.99999999999994</v>
      </c>
      <c r="I29" s="33">
        <f t="shared" si="10"/>
        <v>430.00000000000011</v>
      </c>
      <c r="J29" s="33">
        <f t="shared" si="10"/>
        <v>429.99999999999977</v>
      </c>
      <c r="K29" s="33">
        <f t="shared" si="10"/>
        <v>430.00000000000023</v>
      </c>
      <c r="L29" s="33">
        <f t="shared" si="10"/>
        <v>280</v>
      </c>
      <c r="M29" s="33">
        <f t="shared" si="10"/>
        <v>1185</v>
      </c>
      <c r="N29" s="27">
        <f>SUM(B29:M29)</f>
        <v>11205</v>
      </c>
      <c r="O29" s="19"/>
    </row>
    <row r="30" spans="1:15" x14ac:dyDescent="0.25">
      <c r="A30" s="12" t="s">
        <v>16</v>
      </c>
      <c r="B30" s="28">
        <f t="shared" ref="B30:M30" si="11">B17-B29</f>
        <v>4525</v>
      </c>
      <c r="C30" s="28">
        <f t="shared" si="11"/>
        <v>29955</v>
      </c>
      <c r="D30" s="28">
        <f t="shared" si="11"/>
        <v>4310</v>
      </c>
      <c r="E30" s="28">
        <f t="shared" si="11"/>
        <v>4310</v>
      </c>
      <c r="F30" s="28">
        <f t="shared" si="11"/>
        <v>4310</v>
      </c>
      <c r="G30" s="28">
        <f t="shared" si="11"/>
        <v>4570</v>
      </c>
      <c r="H30" s="28">
        <f t="shared" si="11"/>
        <v>4570</v>
      </c>
      <c r="I30" s="28">
        <f t="shared" si="11"/>
        <v>4570</v>
      </c>
      <c r="J30" s="28">
        <f t="shared" si="11"/>
        <v>4570</v>
      </c>
      <c r="K30" s="28">
        <f t="shared" si="11"/>
        <v>4570</v>
      </c>
      <c r="L30" s="28">
        <f t="shared" si="11"/>
        <v>4720</v>
      </c>
      <c r="M30" s="28">
        <f t="shared" si="11"/>
        <v>8815</v>
      </c>
      <c r="N30" s="28">
        <f>SUM(B30:M30)</f>
        <v>83795</v>
      </c>
    </row>
    <row r="32" spans="1:15" x14ac:dyDescent="0.25">
      <c r="A32" s="17" t="s">
        <v>41</v>
      </c>
      <c r="B32" s="56">
        <f>SUM(B13:B16)</f>
        <v>5000</v>
      </c>
      <c r="C32" s="56">
        <f>SUM(C13:C16)</f>
        <v>35000</v>
      </c>
      <c r="D32" s="56">
        <f>SUM(D13:D16)</f>
        <v>5000</v>
      </c>
      <c r="E32" s="56">
        <f>SUM(E13:E16)</f>
        <v>5000</v>
      </c>
      <c r="F32" s="56">
        <f>SUM(F13:F16)</f>
        <v>5000</v>
      </c>
      <c r="G32" s="24"/>
      <c r="H32" s="24"/>
      <c r="I32" s="24"/>
      <c r="J32" s="24"/>
      <c r="K32" s="24"/>
      <c r="L32" s="24"/>
      <c r="M32" s="24"/>
      <c r="N32" s="24">
        <f>SUM(B32:M32)</f>
        <v>55000</v>
      </c>
    </row>
    <row r="33" spans="1:14" x14ac:dyDescent="0.25">
      <c r="A33" s="17" t="s">
        <v>42</v>
      </c>
      <c r="B33" s="24">
        <f>B32</f>
        <v>5000</v>
      </c>
      <c r="C33" s="24">
        <f t="shared" ref="C33:M33" si="12">B33+C32</f>
        <v>40000</v>
      </c>
      <c r="D33" s="24">
        <f t="shared" si="12"/>
        <v>45000</v>
      </c>
      <c r="E33" s="24">
        <f t="shared" si="12"/>
        <v>50000</v>
      </c>
      <c r="F33" s="24">
        <f t="shared" si="12"/>
        <v>55000</v>
      </c>
      <c r="G33" s="24">
        <f t="shared" si="12"/>
        <v>55000</v>
      </c>
      <c r="H33" s="24">
        <f t="shared" si="12"/>
        <v>55000</v>
      </c>
      <c r="I33" s="24">
        <f t="shared" si="12"/>
        <v>55000</v>
      </c>
      <c r="J33" s="24">
        <f t="shared" si="12"/>
        <v>55000</v>
      </c>
      <c r="K33" s="24">
        <f t="shared" si="12"/>
        <v>55000</v>
      </c>
      <c r="L33" s="24">
        <f t="shared" si="12"/>
        <v>55000</v>
      </c>
      <c r="M33" s="24">
        <f t="shared" si="12"/>
        <v>55000</v>
      </c>
      <c r="N33" s="19"/>
    </row>
    <row r="34" spans="1:14" x14ac:dyDescent="0.25">
      <c r="A34" s="17" t="s">
        <v>48</v>
      </c>
      <c r="B34" s="19"/>
      <c r="C34" s="19"/>
      <c r="D34" s="19"/>
      <c r="E34" s="19"/>
      <c r="F34" s="19"/>
      <c r="G34" s="31">
        <f>SUM(G13:G16)</f>
        <v>5000</v>
      </c>
      <c r="H34" s="31">
        <f>SUM(H13:H16)</f>
        <v>5000</v>
      </c>
      <c r="I34" s="31">
        <f>SUM(I13:I16)</f>
        <v>5000</v>
      </c>
      <c r="J34" s="31">
        <f>SUM(J13:J16)</f>
        <v>5000</v>
      </c>
      <c r="K34" s="31">
        <f>SUM(K13:K16)</f>
        <v>5000</v>
      </c>
      <c r="L34" s="19"/>
      <c r="M34" s="19"/>
      <c r="N34" s="24">
        <f>SUM(B34:M34)</f>
        <v>25000</v>
      </c>
    </row>
    <row r="35" spans="1:14" x14ac:dyDescent="0.25">
      <c r="A35" s="17" t="s">
        <v>49</v>
      </c>
      <c r="B35" s="19"/>
      <c r="C35" s="19"/>
      <c r="D35" s="19"/>
      <c r="E35" s="19"/>
      <c r="F35" s="19"/>
      <c r="G35" s="24">
        <f>G34</f>
        <v>5000</v>
      </c>
      <c r="H35" s="24">
        <f>H34+G35</f>
        <v>10000</v>
      </c>
      <c r="I35" s="24">
        <f t="shared" ref="I35:M35" si="13">I34+H35</f>
        <v>15000</v>
      </c>
      <c r="J35" s="24">
        <f t="shared" si="13"/>
        <v>20000</v>
      </c>
      <c r="K35" s="24">
        <f t="shared" si="13"/>
        <v>25000</v>
      </c>
      <c r="L35" s="24">
        <f t="shared" si="13"/>
        <v>25000</v>
      </c>
      <c r="M35" s="24">
        <f t="shared" si="13"/>
        <v>25000</v>
      </c>
      <c r="N35" s="19"/>
    </row>
    <row r="36" spans="1:14" x14ac:dyDescent="0.25">
      <c r="A36" s="17" t="s">
        <v>52</v>
      </c>
      <c r="B36" s="19"/>
      <c r="C36" s="19"/>
      <c r="D36" s="19"/>
      <c r="E36" s="19"/>
      <c r="F36" s="19"/>
      <c r="G36" s="19"/>
      <c r="H36" s="19"/>
      <c r="I36" s="19"/>
      <c r="J36" s="19"/>
      <c r="K36" s="24"/>
      <c r="L36" s="52">
        <f>SUM(L13:L16)</f>
        <v>5000</v>
      </c>
      <c r="M36" s="52">
        <f>SUM(M13:M16)</f>
        <v>10000</v>
      </c>
      <c r="N36" s="24">
        <f>SUM(B36:M36)</f>
        <v>15000</v>
      </c>
    </row>
    <row r="37" spans="1:14" x14ac:dyDescent="0.25">
      <c r="A37" s="17" t="s">
        <v>53</v>
      </c>
      <c r="B37" s="19"/>
      <c r="C37" s="19"/>
      <c r="D37" s="19"/>
      <c r="E37" s="19"/>
      <c r="F37" s="19"/>
      <c r="G37" s="19"/>
      <c r="H37" s="19"/>
      <c r="I37" s="19"/>
      <c r="J37" s="19"/>
      <c r="K37" s="24"/>
      <c r="L37" s="24">
        <f>L36+K37</f>
        <v>5000</v>
      </c>
      <c r="M37" s="24">
        <f>M36+L37</f>
        <v>15000</v>
      </c>
      <c r="N37" s="19"/>
    </row>
    <row r="38" spans="1:14" x14ac:dyDescent="0.25">
      <c r="A38" s="17" t="s">
        <v>30</v>
      </c>
      <c r="B38" s="19">
        <f>B32</f>
        <v>5000</v>
      </c>
      <c r="C38" s="19">
        <f t="shared" ref="C38:F38" si="14">C32</f>
        <v>35000</v>
      </c>
      <c r="D38" s="19">
        <f t="shared" si="14"/>
        <v>5000</v>
      </c>
      <c r="E38" s="19">
        <f t="shared" si="14"/>
        <v>5000</v>
      </c>
      <c r="F38" s="19">
        <f t="shared" si="14"/>
        <v>5000</v>
      </c>
      <c r="G38" s="19">
        <f>G34</f>
        <v>5000</v>
      </c>
      <c r="H38" s="19">
        <f t="shared" ref="H38:K38" si="15">H34</f>
        <v>5000</v>
      </c>
      <c r="I38" s="19">
        <f t="shared" si="15"/>
        <v>5000</v>
      </c>
      <c r="J38" s="19">
        <f t="shared" si="15"/>
        <v>5000</v>
      </c>
      <c r="K38" s="19">
        <f t="shared" si="15"/>
        <v>5000</v>
      </c>
      <c r="L38" s="24">
        <f t="shared" ref="L38:M38" si="16">L36</f>
        <v>5000</v>
      </c>
      <c r="M38" s="24">
        <f t="shared" si="16"/>
        <v>10000</v>
      </c>
      <c r="N38" s="24">
        <f>SUM(B38:M38)</f>
        <v>95000</v>
      </c>
    </row>
    <row r="39" spans="1:14" x14ac:dyDescent="0.25">
      <c r="A39" s="17" t="s">
        <v>101</v>
      </c>
      <c r="B39" s="19">
        <f>B13+B14</f>
        <v>5000</v>
      </c>
      <c r="C39" s="19">
        <f t="shared" ref="C39:M39" si="17">C13+C14</f>
        <v>5000</v>
      </c>
      <c r="D39" s="19">
        <f t="shared" si="17"/>
        <v>5000</v>
      </c>
      <c r="E39" s="19">
        <f t="shared" si="17"/>
        <v>5000</v>
      </c>
      <c r="F39" s="19">
        <f t="shared" si="17"/>
        <v>5000</v>
      </c>
      <c r="G39" s="19">
        <f t="shared" si="17"/>
        <v>5000</v>
      </c>
      <c r="H39" s="19">
        <f t="shared" si="17"/>
        <v>5000</v>
      </c>
      <c r="I39" s="19">
        <f t="shared" si="17"/>
        <v>5000</v>
      </c>
      <c r="J39" s="19">
        <f t="shared" si="17"/>
        <v>5000</v>
      </c>
      <c r="K39" s="19">
        <f t="shared" si="17"/>
        <v>5000</v>
      </c>
      <c r="L39" s="19">
        <f t="shared" si="17"/>
        <v>5000</v>
      </c>
      <c r="M39" s="19">
        <f t="shared" si="17"/>
        <v>10000</v>
      </c>
      <c r="N39" s="24">
        <f>SUM(B39:M39)</f>
        <v>65000</v>
      </c>
    </row>
    <row r="40" spans="1:14" x14ac:dyDescent="0.25">
      <c r="A40" s="17" t="s">
        <v>102</v>
      </c>
      <c r="B40" s="19">
        <f>B39</f>
        <v>5000</v>
      </c>
      <c r="C40" s="19">
        <f>C39+B40</f>
        <v>10000</v>
      </c>
      <c r="D40" s="19">
        <f t="shared" ref="D40:M40" si="18">D39+C40</f>
        <v>15000</v>
      </c>
      <c r="E40" s="19">
        <f t="shared" si="18"/>
        <v>20000</v>
      </c>
      <c r="F40" s="19">
        <f t="shared" si="18"/>
        <v>25000</v>
      </c>
      <c r="G40" s="19">
        <f t="shared" si="18"/>
        <v>30000</v>
      </c>
      <c r="H40" s="19">
        <f t="shared" si="18"/>
        <v>35000</v>
      </c>
      <c r="I40" s="19">
        <f t="shared" si="18"/>
        <v>40000</v>
      </c>
      <c r="J40" s="19">
        <f t="shared" si="18"/>
        <v>45000</v>
      </c>
      <c r="K40" s="19">
        <f t="shared" si="18"/>
        <v>50000</v>
      </c>
      <c r="L40" s="19">
        <f t="shared" si="18"/>
        <v>55000</v>
      </c>
      <c r="M40" s="19">
        <f t="shared" si="18"/>
        <v>65000</v>
      </c>
      <c r="N40" s="24"/>
    </row>
    <row r="41" spans="1:14" x14ac:dyDescent="0.25">
      <c r="A41" s="17" t="s">
        <v>103</v>
      </c>
      <c r="B41" s="19">
        <f t="shared" ref="B41:M41" si="19">B15</f>
        <v>0</v>
      </c>
      <c r="C41" s="19">
        <f t="shared" si="19"/>
        <v>30000</v>
      </c>
      <c r="D41" s="19">
        <f t="shared" si="19"/>
        <v>0</v>
      </c>
      <c r="E41" s="19">
        <f t="shared" si="19"/>
        <v>0</v>
      </c>
      <c r="F41" s="19">
        <f t="shared" si="19"/>
        <v>0</v>
      </c>
      <c r="G41" s="19">
        <f t="shared" si="19"/>
        <v>0</v>
      </c>
      <c r="H41" s="19">
        <f t="shared" si="19"/>
        <v>0</v>
      </c>
      <c r="I41" s="19">
        <f t="shared" si="19"/>
        <v>0</v>
      </c>
      <c r="J41" s="19">
        <f t="shared" si="19"/>
        <v>0</v>
      </c>
      <c r="K41" s="19">
        <f t="shared" si="19"/>
        <v>0</v>
      </c>
      <c r="L41" s="19">
        <f t="shared" si="19"/>
        <v>0</v>
      </c>
      <c r="M41" s="19">
        <f t="shared" si="19"/>
        <v>0</v>
      </c>
      <c r="N41" s="24">
        <f>SUM(B41:M41)</f>
        <v>30000</v>
      </c>
    </row>
    <row r="42" spans="1:14" x14ac:dyDescent="0.25">
      <c r="A42" s="17" t="s">
        <v>104</v>
      </c>
      <c r="B42" s="19">
        <f>B41</f>
        <v>0</v>
      </c>
      <c r="C42" s="19">
        <f>C41+B42</f>
        <v>30000</v>
      </c>
      <c r="D42" s="19">
        <f t="shared" ref="D42:M42" si="20">D41+C42</f>
        <v>30000</v>
      </c>
      <c r="E42" s="19">
        <f t="shared" si="20"/>
        <v>30000</v>
      </c>
      <c r="F42" s="19">
        <f t="shared" si="20"/>
        <v>30000</v>
      </c>
      <c r="G42" s="19">
        <f t="shared" si="20"/>
        <v>30000</v>
      </c>
      <c r="H42" s="19">
        <f t="shared" si="20"/>
        <v>30000</v>
      </c>
      <c r="I42" s="19">
        <f t="shared" si="20"/>
        <v>30000</v>
      </c>
      <c r="J42" s="19">
        <f t="shared" si="20"/>
        <v>30000</v>
      </c>
      <c r="K42" s="19">
        <f t="shared" si="20"/>
        <v>30000</v>
      </c>
      <c r="L42" s="19">
        <f t="shared" si="20"/>
        <v>30000</v>
      </c>
      <c r="M42" s="19">
        <f t="shared" si="20"/>
        <v>30000</v>
      </c>
      <c r="N42" s="24"/>
    </row>
    <row r="43" spans="1:14" x14ac:dyDescent="0.25">
      <c r="A43" s="17" t="s">
        <v>105</v>
      </c>
      <c r="B43" s="24">
        <f t="shared" ref="B43:M43" si="21">SUM(B40/B10*B11)+B42</f>
        <v>60000</v>
      </c>
      <c r="C43" s="24">
        <f t="shared" si="21"/>
        <v>90000</v>
      </c>
      <c r="D43" s="24">
        <f t="shared" si="21"/>
        <v>90000</v>
      </c>
      <c r="E43" s="24">
        <f t="shared" si="21"/>
        <v>90000</v>
      </c>
      <c r="F43" s="24">
        <f t="shared" si="21"/>
        <v>90000</v>
      </c>
      <c r="G43" s="24">
        <f>SUM(G40/G10*G11)+G42</f>
        <v>90000</v>
      </c>
      <c r="H43" s="24">
        <f t="shared" si="21"/>
        <v>90000</v>
      </c>
      <c r="I43" s="24">
        <f t="shared" si="21"/>
        <v>90000</v>
      </c>
      <c r="J43" s="24">
        <f t="shared" si="21"/>
        <v>90000</v>
      </c>
      <c r="K43" s="24">
        <f t="shared" si="21"/>
        <v>90000</v>
      </c>
      <c r="L43" s="24">
        <f t="shared" si="21"/>
        <v>90000</v>
      </c>
      <c r="M43" s="24">
        <f t="shared" si="21"/>
        <v>95000</v>
      </c>
      <c r="N43" s="24"/>
    </row>
    <row r="44" spans="1:14" x14ac:dyDescent="0.25">
      <c r="A44" s="17" t="s">
        <v>106</v>
      </c>
      <c r="B44" s="118">
        <f>SUM(B43/12)</f>
        <v>5000</v>
      </c>
      <c r="C44" s="118">
        <f t="shared" ref="C44:M44" si="22">SUM(C43/12)</f>
        <v>7500</v>
      </c>
      <c r="D44" s="118">
        <f t="shared" si="22"/>
        <v>7500</v>
      </c>
      <c r="E44" s="118">
        <f t="shared" si="22"/>
        <v>7500</v>
      </c>
      <c r="F44" s="118">
        <f t="shared" si="22"/>
        <v>7500</v>
      </c>
      <c r="G44" s="118">
        <f t="shared" si="22"/>
        <v>7500</v>
      </c>
      <c r="H44" s="118">
        <f t="shared" si="22"/>
        <v>7500</v>
      </c>
      <c r="I44" s="118">
        <f t="shared" si="22"/>
        <v>7500</v>
      </c>
      <c r="J44" s="118">
        <f t="shared" si="22"/>
        <v>7500</v>
      </c>
      <c r="K44" s="118">
        <f t="shared" si="22"/>
        <v>7500</v>
      </c>
      <c r="L44" s="118">
        <f t="shared" si="22"/>
        <v>7500</v>
      </c>
      <c r="M44" s="118">
        <f t="shared" si="22"/>
        <v>7916.666666666667</v>
      </c>
      <c r="N44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41:E41 F41:M41" formula="1"/>
    <ignoredError sqref="B17:N17 B32:F32 G34:K34" formulaRange="1"/>
    <ignoredError sqref="L36:M36" formula="1" formulaRange="1"/>
  </ignoredErrors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7030A0"/>
  </sheetPr>
  <dimension ref="A1:O42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2.332031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362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60" t="s">
        <v>34</v>
      </c>
      <c r="C6" s="60" t="s">
        <v>34</v>
      </c>
      <c r="D6" s="60" t="s">
        <v>34</v>
      </c>
      <c r="E6" s="60" t="s">
        <v>34</v>
      </c>
      <c r="F6" s="60" t="s">
        <v>34</v>
      </c>
      <c r="G6" s="60" t="s">
        <v>34</v>
      </c>
      <c r="H6" s="60" t="s">
        <v>34</v>
      </c>
      <c r="I6" s="60" t="s">
        <v>34</v>
      </c>
      <c r="J6" s="53" t="s">
        <v>40</v>
      </c>
      <c r="K6" s="53" t="s">
        <v>40</v>
      </c>
      <c r="L6" s="54" t="s">
        <v>29</v>
      </c>
      <c r="M6" s="54" t="s">
        <v>29</v>
      </c>
      <c r="N6" s="15"/>
    </row>
    <row r="7" spans="1:14" ht="36" x14ac:dyDescent="0.25">
      <c r="A7" s="130" t="s">
        <v>95</v>
      </c>
      <c r="B7" s="15"/>
      <c r="C7" s="15"/>
      <c r="D7" s="15"/>
      <c r="E7" s="15"/>
      <c r="F7" s="15"/>
      <c r="G7" s="15"/>
      <c r="H7" s="15"/>
      <c r="I7" s="15"/>
      <c r="J7" s="155" t="s">
        <v>156</v>
      </c>
      <c r="K7" s="15"/>
      <c r="L7" s="155" t="s">
        <v>157</v>
      </c>
      <c r="M7" s="15"/>
      <c r="N7" s="15"/>
    </row>
    <row r="8" spans="1:14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5">
        <f t="shared" si="1"/>
        <v>270</v>
      </c>
      <c r="K10" s="15">
        <f t="shared" si="1"/>
        <v>300</v>
      </c>
      <c r="L10" s="15">
        <f t="shared" si="1"/>
        <v>330</v>
      </c>
      <c r="M10" s="15">
        <f t="shared" si="1"/>
        <v>360</v>
      </c>
      <c r="N10" s="15"/>
    </row>
    <row r="11" spans="1:14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64">
        <v>360</v>
      </c>
      <c r="J11" s="64">
        <v>360</v>
      </c>
      <c r="K11" s="64">
        <v>360</v>
      </c>
      <c r="L11" s="64">
        <v>360</v>
      </c>
      <c r="M11" s="64">
        <v>360</v>
      </c>
      <c r="N11" s="64"/>
    </row>
    <row r="12" spans="1:14" x14ac:dyDescent="0.25">
      <c r="A12" s="18" t="s">
        <v>337</v>
      </c>
      <c r="B12" s="112">
        <f>B13</f>
        <v>6000</v>
      </c>
      <c r="C12" s="112">
        <f>C13+B12</f>
        <v>12000</v>
      </c>
      <c r="D12" s="112">
        <f t="shared" ref="D12:M12" si="2">D13+C12</f>
        <v>18000</v>
      </c>
      <c r="E12" s="112">
        <f t="shared" si="2"/>
        <v>24000</v>
      </c>
      <c r="F12" s="112">
        <f t="shared" si="2"/>
        <v>30000</v>
      </c>
      <c r="G12" s="112">
        <f t="shared" si="2"/>
        <v>36000</v>
      </c>
      <c r="H12" s="112">
        <f t="shared" si="2"/>
        <v>42000</v>
      </c>
      <c r="I12" s="112">
        <f t="shared" si="2"/>
        <v>48000</v>
      </c>
      <c r="J12" s="112">
        <f t="shared" si="2"/>
        <v>54000</v>
      </c>
      <c r="K12" s="112">
        <f t="shared" si="2"/>
        <v>60000</v>
      </c>
      <c r="L12" s="112">
        <f t="shared" si="2"/>
        <v>66000</v>
      </c>
      <c r="M12" s="112">
        <f t="shared" si="2"/>
        <v>72000</v>
      </c>
      <c r="N12" s="39"/>
    </row>
    <row r="13" spans="1:14" x14ac:dyDescent="0.25">
      <c r="A13" s="17" t="s">
        <v>13</v>
      </c>
      <c r="B13" s="19">
        <v>6000</v>
      </c>
      <c r="C13" s="19">
        <v>6000</v>
      </c>
      <c r="D13" s="19">
        <v>6000</v>
      </c>
      <c r="E13" s="19">
        <v>6000</v>
      </c>
      <c r="F13" s="19">
        <v>6000</v>
      </c>
      <c r="G13" s="19">
        <v>6000</v>
      </c>
      <c r="H13" s="19">
        <v>6000</v>
      </c>
      <c r="I13" s="19">
        <v>6000</v>
      </c>
      <c r="J13" s="19">
        <v>6000</v>
      </c>
      <c r="K13" s="19">
        <v>6000</v>
      </c>
      <c r="L13" s="19">
        <v>6000</v>
      </c>
      <c r="M13" s="19">
        <v>6000</v>
      </c>
      <c r="N13" s="19">
        <f t="shared" ref="N13:N17" si="3">SUM(B13:M13)</f>
        <v>72000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>M12/12</f>
        <v>6000</v>
      </c>
      <c r="N14" s="19">
        <f t="shared" si="3"/>
        <v>6000</v>
      </c>
    </row>
    <row r="15" spans="1:14" x14ac:dyDescent="0.25">
      <c r="A15" s="17" t="s">
        <v>25</v>
      </c>
      <c r="B15" s="19"/>
      <c r="C15" s="19"/>
      <c r="D15" s="19"/>
      <c r="E15" s="19"/>
      <c r="F15" s="19"/>
      <c r="G15" s="19"/>
      <c r="H15" s="19"/>
      <c r="I15" s="19">
        <v>200</v>
      </c>
      <c r="J15" s="19">
        <v>200</v>
      </c>
      <c r="K15" s="19">
        <v>200</v>
      </c>
      <c r="L15" s="19">
        <v>200</v>
      </c>
      <c r="M15" s="19">
        <v>200</v>
      </c>
      <c r="N15" s="19">
        <f t="shared" si="3"/>
        <v>1000</v>
      </c>
    </row>
    <row r="16" spans="1:14" x14ac:dyDescent="0.25">
      <c r="A16" s="17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5" x14ac:dyDescent="0.25">
      <c r="A17" s="21" t="s">
        <v>14</v>
      </c>
      <c r="B17" s="22">
        <f t="shared" ref="B17:M17" si="4">SUM(B13:B15)</f>
        <v>6000</v>
      </c>
      <c r="C17" s="22">
        <f t="shared" si="4"/>
        <v>6000</v>
      </c>
      <c r="D17" s="22">
        <f t="shared" si="4"/>
        <v>6000</v>
      </c>
      <c r="E17" s="22">
        <f t="shared" si="4"/>
        <v>6000</v>
      </c>
      <c r="F17" s="22">
        <f t="shared" si="4"/>
        <v>6000</v>
      </c>
      <c r="G17" s="22">
        <f t="shared" si="4"/>
        <v>6000</v>
      </c>
      <c r="H17" s="22">
        <f t="shared" si="4"/>
        <v>6000</v>
      </c>
      <c r="I17" s="22">
        <f t="shared" si="4"/>
        <v>6200</v>
      </c>
      <c r="J17" s="22">
        <f t="shared" si="4"/>
        <v>6200</v>
      </c>
      <c r="K17" s="22">
        <f t="shared" si="4"/>
        <v>6200</v>
      </c>
      <c r="L17" s="22">
        <f t="shared" si="4"/>
        <v>6200</v>
      </c>
      <c r="M17" s="22">
        <f t="shared" si="4"/>
        <v>12200</v>
      </c>
      <c r="N17" s="22">
        <f t="shared" si="3"/>
        <v>79000</v>
      </c>
    </row>
    <row r="18" spans="1:15" x14ac:dyDescent="0.25">
      <c r="A18" s="17" t="s">
        <v>72</v>
      </c>
      <c r="B18" s="61">
        <f>Ansätze!F88</f>
        <v>0.113</v>
      </c>
      <c r="C18" s="61">
        <f>$B$18</f>
        <v>0.113</v>
      </c>
      <c r="D18" s="61">
        <f t="shared" ref="D18:H18" si="5">$B$18</f>
        <v>0.113</v>
      </c>
      <c r="E18" s="61">
        <f t="shared" si="5"/>
        <v>0.113</v>
      </c>
      <c r="F18" s="61">
        <f t="shared" si="5"/>
        <v>0.113</v>
      </c>
      <c r="G18" s="61">
        <f t="shared" si="5"/>
        <v>0.113</v>
      </c>
      <c r="H18" s="61">
        <f t="shared" si="5"/>
        <v>0.113</v>
      </c>
      <c r="I18" s="61">
        <f>Ansätze!F89</f>
        <v>0.114</v>
      </c>
      <c r="J18" s="61">
        <f>Ansätze!F90</f>
        <v>0.114</v>
      </c>
      <c r="K18" s="61">
        <f>Ansätze!F90</f>
        <v>0.114</v>
      </c>
      <c r="L18" s="61">
        <f>Ansätze!F90</f>
        <v>0.114</v>
      </c>
      <c r="M18" s="61">
        <f>Ansätze!F100</f>
        <v>0.121</v>
      </c>
      <c r="O18" s="19"/>
    </row>
    <row r="19" spans="1:15" x14ac:dyDescent="0.25">
      <c r="A19" s="17" t="s">
        <v>84</v>
      </c>
      <c r="B19" s="24">
        <f>B33*B18</f>
        <v>678</v>
      </c>
      <c r="C19" s="24">
        <f t="shared" ref="C19:I19" si="6">C33*C18-B21</f>
        <v>678</v>
      </c>
      <c r="D19" s="24">
        <f t="shared" si="6"/>
        <v>678</v>
      </c>
      <c r="E19" s="24">
        <f t="shared" si="6"/>
        <v>678</v>
      </c>
      <c r="F19" s="24">
        <f t="shared" si="6"/>
        <v>678</v>
      </c>
      <c r="G19" s="24">
        <f t="shared" si="6"/>
        <v>678</v>
      </c>
      <c r="H19" s="24">
        <f t="shared" si="6"/>
        <v>678</v>
      </c>
      <c r="I19" s="24">
        <f t="shared" si="6"/>
        <v>748.80000000000018</v>
      </c>
      <c r="J19" s="24"/>
      <c r="K19" s="24"/>
      <c r="L19" s="24"/>
      <c r="M19" s="24"/>
      <c r="N19" s="24">
        <f>SUM(B19:M19)</f>
        <v>5494.8</v>
      </c>
      <c r="O19" s="24"/>
    </row>
    <row r="20" spans="1:15" x14ac:dyDescent="0.25">
      <c r="A20" s="17" t="s">
        <v>51</v>
      </c>
      <c r="B20" s="24"/>
      <c r="C20" s="24"/>
      <c r="D20" s="24"/>
      <c r="E20" s="24"/>
      <c r="F20" s="24"/>
      <c r="G20" s="24"/>
      <c r="H20" s="24"/>
      <c r="I20" s="24"/>
      <c r="J20" s="24">
        <f>J33*J18-I21</f>
        <v>0</v>
      </c>
      <c r="K20" s="24">
        <f>K33*K18-J21</f>
        <v>0</v>
      </c>
      <c r="L20" s="24">
        <f>L33*L18-K21</f>
        <v>0</v>
      </c>
      <c r="M20" s="24">
        <f>M33*M18-L21</f>
        <v>337.39999999999964</v>
      </c>
      <c r="N20" s="24">
        <f>SUM(B20:M20)</f>
        <v>337.39999999999964</v>
      </c>
      <c r="O20" s="24"/>
    </row>
    <row r="21" spans="1:15" x14ac:dyDescent="0.25">
      <c r="A21" s="17" t="s">
        <v>85</v>
      </c>
      <c r="B21" s="24">
        <f>B19</f>
        <v>678</v>
      </c>
      <c r="C21" s="24">
        <f>B21+C19</f>
        <v>1356</v>
      </c>
      <c r="D21" s="24">
        <f t="shared" ref="D21:I21" si="7">C21+D19</f>
        <v>2034</v>
      </c>
      <c r="E21" s="24">
        <f t="shared" si="7"/>
        <v>2712</v>
      </c>
      <c r="F21" s="24">
        <f t="shared" si="7"/>
        <v>3390</v>
      </c>
      <c r="G21" s="24">
        <f t="shared" si="7"/>
        <v>4068</v>
      </c>
      <c r="H21" s="24">
        <f t="shared" si="7"/>
        <v>4746</v>
      </c>
      <c r="I21" s="24">
        <f t="shared" si="7"/>
        <v>5494.8</v>
      </c>
      <c r="J21" s="24">
        <f t="shared" ref="J21:M21" si="8">I21+J20</f>
        <v>5494.8</v>
      </c>
      <c r="K21" s="24">
        <f t="shared" si="8"/>
        <v>5494.8</v>
      </c>
      <c r="L21" s="24">
        <f t="shared" si="8"/>
        <v>5494.8</v>
      </c>
      <c r="M21" s="24">
        <f t="shared" si="8"/>
        <v>5832.2</v>
      </c>
      <c r="N21" s="24"/>
      <c r="O21" s="19"/>
    </row>
    <row r="22" spans="1:15" x14ac:dyDescent="0.25">
      <c r="A22" s="17" t="s">
        <v>71</v>
      </c>
      <c r="B22" s="24"/>
      <c r="C22" s="24"/>
      <c r="D22" s="24"/>
      <c r="E22" s="24"/>
      <c r="F22" s="24"/>
      <c r="G22" s="23"/>
      <c r="H22" s="23"/>
      <c r="I22" s="23"/>
      <c r="J22" s="62">
        <f>Ansätze!G89</f>
        <v>8.900000000000001E-2</v>
      </c>
      <c r="K22" s="62">
        <f>Ansätze!G90</f>
        <v>0.09</v>
      </c>
      <c r="L22" s="62">
        <f>Ansätze!G90</f>
        <v>0.09</v>
      </c>
      <c r="M22" s="62">
        <f>Ansätze!G100</f>
        <v>9.8000000000000004E-2</v>
      </c>
      <c r="N22" s="24"/>
      <c r="O22" s="19"/>
    </row>
    <row r="23" spans="1:15" x14ac:dyDescent="0.25">
      <c r="A23" s="17" t="s">
        <v>82</v>
      </c>
      <c r="B23" s="24"/>
      <c r="C23" s="24"/>
      <c r="D23" s="24"/>
      <c r="E23" s="24"/>
      <c r="F23" s="24"/>
      <c r="G23" s="24"/>
      <c r="H23" s="24"/>
      <c r="I23" s="24"/>
      <c r="J23" s="24">
        <f>J35*J22-I25</f>
        <v>551.80000000000007</v>
      </c>
      <c r="K23" s="24">
        <f>K35*K22-J25</f>
        <v>564.19999999999993</v>
      </c>
      <c r="L23" s="24"/>
      <c r="M23" s="24"/>
      <c r="N23" s="24">
        <f>SUM(B23:M23)</f>
        <v>1116</v>
      </c>
      <c r="O23" s="19"/>
    </row>
    <row r="24" spans="1:15" x14ac:dyDescent="0.25">
      <c r="A24" s="17" t="s">
        <v>43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>
        <f>L35*L22-K25</f>
        <v>0</v>
      </c>
      <c r="M24" s="24">
        <f>M35*M22-L25</f>
        <v>99.200000000000045</v>
      </c>
      <c r="N24" s="24">
        <f>SUM(B24:M24)</f>
        <v>99.200000000000045</v>
      </c>
      <c r="O24" s="19"/>
    </row>
    <row r="25" spans="1:15" x14ac:dyDescent="0.25">
      <c r="A25" s="17" t="s">
        <v>83</v>
      </c>
      <c r="B25" s="24"/>
      <c r="C25" s="24"/>
      <c r="D25" s="24"/>
      <c r="E25" s="24"/>
      <c r="F25" s="24"/>
      <c r="G25" s="24"/>
      <c r="H25" s="24"/>
      <c r="I25" s="24"/>
      <c r="J25" s="24">
        <f>J23+I25</f>
        <v>551.80000000000007</v>
      </c>
      <c r="K25" s="24">
        <f>K23+K24+J25</f>
        <v>1116</v>
      </c>
      <c r="L25" s="24">
        <f t="shared" ref="L25:M25" si="9">L23+L24+K25</f>
        <v>1116</v>
      </c>
      <c r="M25" s="24">
        <f t="shared" si="9"/>
        <v>1215.2</v>
      </c>
      <c r="N25" s="24"/>
      <c r="O25" s="19"/>
    </row>
    <row r="26" spans="1:15" x14ac:dyDescent="0.25">
      <c r="A26" s="17" t="s">
        <v>74</v>
      </c>
      <c r="B26" s="24"/>
      <c r="C26" s="24"/>
      <c r="D26" s="24"/>
      <c r="E26" s="24"/>
      <c r="F26" s="24"/>
      <c r="G26" s="24"/>
      <c r="H26" s="24"/>
      <c r="I26" s="24"/>
      <c r="J26" s="24"/>
      <c r="K26" s="23"/>
      <c r="L26" s="55">
        <f>Ansätze!E90</f>
        <v>3.3000000000000002E-2</v>
      </c>
      <c r="M26" s="55">
        <f>Ansätze!E100</f>
        <v>4.1000000000000002E-2</v>
      </c>
      <c r="N26" s="24"/>
      <c r="O26" s="19"/>
    </row>
    <row r="27" spans="1:15" x14ac:dyDescent="0.25">
      <c r="A27" s="17" t="s">
        <v>88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>
        <f>L37*L26-K28</f>
        <v>204.60000000000002</v>
      </c>
      <c r="M27" s="24">
        <f>M37*M26-L28</f>
        <v>549.79999999999995</v>
      </c>
      <c r="N27" s="24">
        <f>SUM(B27:M27)</f>
        <v>754.4</v>
      </c>
      <c r="O27" s="19"/>
    </row>
    <row r="28" spans="1:15" s="25" customFormat="1" x14ac:dyDescent="0.25">
      <c r="A28" s="25" t="s">
        <v>89</v>
      </c>
      <c r="B28" s="26"/>
      <c r="C28" s="26"/>
      <c r="D28" s="26"/>
      <c r="E28" s="26"/>
      <c r="F28" s="26"/>
      <c r="G28" s="26"/>
      <c r="H28" s="32"/>
      <c r="I28" s="32"/>
      <c r="J28" s="32"/>
      <c r="K28" s="32"/>
      <c r="L28" s="32">
        <f>L27+K28</f>
        <v>204.60000000000002</v>
      </c>
      <c r="M28" s="32">
        <f>M27+L28</f>
        <v>754.4</v>
      </c>
      <c r="N28" s="26"/>
    </row>
    <row r="29" spans="1:15" x14ac:dyDescent="0.25">
      <c r="A29" s="18" t="s">
        <v>79</v>
      </c>
      <c r="B29" s="33">
        <f>B19+B20+B23+B24+B27</f>
        <v>678</v>
      </c>
      <c r="C29" s="33">
        <f t="shared" ref="C29:M29" si="10">C19+C20+C23+C24+C27</f>
        <v>678</v>
      </c>
      <c r="D29" s="33">
        <f t="shared" si="10"/>
        <v>678</v>
      </c>
      <c r="E29" s="33">
        <f t="shared" si="10"/>
        <v>678</v>
      </c>
      <c r="F29" s="33">
        <f t="shared" si="10"/>
        <v>678</v>
      </c>
      <c r="G29" s="33">
        <f t="shared" si="10"/>
        <v>678</v>
      </c>
      <c r="H29" s="33">
        <f t="shared" si="10"/>
        <v>678</v>
      </c>
      <c r="I29" s="33">
        <f t="shared" si="10"/>
        <v>748.80000000000018</v>
      </c>
      <c r="J29" s="33">
        <f t="shared" si="10"/>
        <v>551.80000000000007</v>
      </c>
      <c r="K29" s="33">
        <f t="shared" si="10"/>
        <v>564.19999999999993</v>
      </c>
      <c r="L29" s="33">
        <f t="shared" si="10"/>
        <v>204.60000000000002</v>
      </c>
      <c r="M29" s="33">
        <f t="shared" si="10"/>
        <v>986.39999999999964</v>
      </c>
      <c r="N29" s="27">
        <f>SUM(B29:M29)</f>
        <v>7801.8</v>
      </c>
      <c r="O29" s="19"/>
    </row>
    <row r="30" spans="1:15" x14ac:dyDescent="0.25">
      <c r="A30" s="12" t="s">
        <v>16</v>
      </c>
      <c r="B30" s="28">
        <f t="shared" ref="B30:M30" si="11">B17-B29</f>
        <v>5322</v>
      </c>
      <c r="C30" s="28">
        <f t="shared" si="11"/>
        <v>5322</v>
      </c>
      <c r="D30" s="28">
        <f t="shared" si="11"/>
        <v>5322</v>
      </c>
      <c r="E30" s="28">
        <f t="shared" si="11"/>
        <v>5322</v>
      </c>
      <c r="F30" s="28">
        <f t="shared" si="11"/>
        <v>5322</v>
      </c>
      <c r="G30" s="28">
        <f t="shared" si="11"/>
        <v>5322</v>
      </c>
      <c r="H30" s="28">
        <f t="shared" si="11"/>
        <v>5322</v>
      </c>
      <c r="I30" s="28">
        <f t="shared" si="11"/>
        <v>5451.2</v>
      </c>
      <c r="J30" s="28">
        <f t="shared" si="11"/>
        <v>5648.2</v>
      </c>
      <c r="K30" s="28">
        <f t="shared" si="11"/>
        <v>5635.8</v>
      </c>
      <c r="L30" s="28">
        <f t="shared" si="11"/>
        <v>5995.4</v>
      </c>
      <c r="M30" s="28">
        <f t="shared" si="11"/>
        <v>11213.6</v>
      </c>
      <c r="N30" s="28">
        <f>SUM(B30:M30)</f>
        <v>71198.2</v>
      </c>
    </row>
    <row r="32" spans="1:15" x14ac:dyDescent="0.25">
      <c r="A32" s="17" t="s">
        <v>46</v>
      </c>
      <c r="B32" s="49">
        <f t="shared" ref="B32:I32" si="12">SUM(B13:B15)</f>
        <v>6000</v>
      </c>
      <c r="C32" s="49">
        <f t="shared" si="12"/>
        <v>6000</v>
      </c>
      <c r="D32" s="49">
        <f t="shared" si="12"/>
        <v>6000</v>
      </c>
      <c r="E32" s="49">
        <f t="shared" si="12"/>
        <v>6000</v>
      </c>
      <c r="F32" s="49">
        <f t="shared" si="12"/>
        <v>6000</v>
      </c>
      <c r="G32" s="49">
        <f t="shared" si="12"/>
        <v>6000</v>
      </c>
      <c r="H32" s="49">
        <f t="shared" si="12"/>
        <v>6000</v>
      </c>
      <c r="I32" s="49">
        <f t="shared" si="12"/>
        <v>6200</v>
      </c>
      <c r="J32" s="24"/>
      <c r="K32" s="24"/>
      <c r="L32" s="24"/>
      <c r="M32" s="24"/>
      <c r="N32" s="24">
        <f>SUM(B32:M32)</f>
        <v>48200</v>
      </c>
    </row>
    <row r="33" spans="1:14" x14ac:dyDescent="0.25">
      <c r="A33" s="17" t="s">
        <v>50</v>
      </c>
      <c r="B33" s="24">
        <f>B32</f>
        <v>6000</v>
      </c>
      <c r="C33" s="24">
        <f t="shared" ref="C33:M33" si="13">B33+C32</f>
        <v>12000</v>
      </c>
      <c r="D33" s="24">
        <f t="shared" si="13"/>
        <v>18000</v>
      </c>
      <c r="E33" s="24">
        <f t="shared" si="13"/>
        <v>24000</v>
      </c>
      <c r="F33" s="24">
        <f t="shared" si="13"/>
        <v>30000</v>
      </c>
      <c r="G33" s="24">
        <f t="shared" si="13"/>
        <v>36000</v>
      </c>
      <c r="H33" s="24">
        <f t="shared" si="13"/>
        <v>42000</v>
      </c>
      <c r="I33" s="24">
        <f t="shared" si="13"/>
        <v>48200</v>
      </c>
      <c r="J33" s="24">
        <f t="shared" si="13"/>
        <v>48200</v>
      </c>
      <c r="K33" s="24">
        <f t="shared" si="13"/>
        <v>48200</v>
      </c>
      <c r="L33" s="24">
        <f t="shared" si="13"/>
        <v>48200</v>
      </c>
      <c r="M33" s="24">
        <f t="shared" si="13"/>
        <v>48200</v>
      </c>
      <c r="N33" s="19"/>
    </row>
    <row r="34" spans="1:14" x14ac:dyDescent="0.25">
      <c r="A34" s="17" t="s">
        <v>44</v>
      </c>
      <c r="B34" s="19"/>
      <c r="C34" s="19"/>
      <c r="D34" s="19"/>
      <c r="E34" s="19"/>
      <c r="F34" s="19"/>
      <c r="G34" s="24"/>
      <c r="H34" s="24"/>
      <c r="I34" s="24"/>
      <c r="J34" s="63">
        <f>SUM(J13:J15)</f>
        <v>6200</v>
      </c>
      <c r="K34" s="63">
        <f>SUM(K13:K15)</f>
        <v>6200</v>
      </c>
      <c r="L34" s="19"/>
      <c r="M34" s="19"/>
      <c r="N34" s="24">
        <f>SUM(B34:M34)</f>
        <v>12400</v>
      </c>
    </row>
    <row r="35" spans="1:14" x14ac:dyDescent="0.25">
      <c r="A35" s="17" t="s">
        <v>45</v>
      </c>
      <c r="B35" s="19"/>
      <c r="C35" s="19"/>
      <c r="D35" s="19"/>
      <c r="E35" s="19"/>
      <c r="F35" s="19"/>
      <c r="G35" s="24"/>
      <c r="H35" s="24"/>
      <c r="I35" s="24"/>
      <c r="J35" s="24">
        <f t="shared" ref="J35:M35" si="14">J34+I35</f>
        <v>6200</v>
      </c>
      <c r="K35" s="24">
        <f t="shared" si="14"/>
        <v>12400</v>
      </c>
      <c r="L35" s="24">
        <f t="shared" si="14"/>
        <v>12400</v>
      </c>
      <c r="M35" s="24">
        <f t="shared" si="14"/>
        <v>12400</v>
      </c>
      <c r="N35" s="19"/>
    </row>
    <row r="36" spans="1:14" x14ac:dyDescent="0.25">
      <c r="A36" s="17" t="s">
        <v>52</v>
      </c>
      <c r="B36" s="19"/>
      <c r="C36" s="19"/>
      <c r="D36" s="19"/>
      <c r="E36" s="19"/>
      <c r="F36" s="19"/>
      <c r="G36" s="19"/>
      <c r="H36" s="19"/>
      <c r="I36" s="19"/>
      <c r="J36" s="19"/>
      <c r="K36" s="24"/>
      <c r="L36" s="52">
        <f>SUM(L13:L15)</f>
        <v>6200</v>
      </c>
      <c r="M36" s="52">
        <f>SUM(M13:M15)</f>
        <v>12200</v>
      </c>
      <c r="N36" s="24">
        <f>SUM(B36:M36)</f>
        <v>18400</v>
      </c>
    </row>
    <row r="37" spans="1:14" x14ac:dyDescent="0.25">
      <c r="A37" s="17" t="s">
        <v>53</v>
      </c>
      <c r="B37" s="19"/>
      <c r="C37" s="19"/>
      <c r="D37" s="19"/>
      <c r="E37" s="19"/>
      <c r="F37" s="19"/>
      <c r="G37" s="19"/>
      <c r="H37" s="19"/>
      <c r="I37" s="19"/>
      <c r="J37" s="19"/>
      <c r="K37" s="24"/>
      <c r="L37" s="24">
        <f>L36+K37</f>
        <v>6200</v>
      </c>
      <c r="M37" s="24">
        <f>M36+L37</f>
        <v>18400</v>
      </c>
      <c r="N37" s="19"/>
    </row>
    <row r="38" spans="1:14" x14ac:dyDescent="0.25">
      <c r="A38" s="17" t="s">
        <v>30</v>
      </c>
      <c r="B38" s="19">
        <f>B32</f>
        <v>6000</v>
      </c>
      <c r="C38" s="19">
        <f t="shared" ref="C38:I38" si="15">C32</f>
        <v>6000</v>
      </c>
      <c r="D38" s="19">
        <f t="shared" si="15"/>
        <v>6000</v>
      </c>
      <c r="E38" s="19">
        <f t="shared" si="15"/>
        <v>6000</v>
      </c>
      <c r="F38" s="19">
        <f t="shared" si="15"/>
        <v>6000</v>
      </c>
      <c r="G38" s="19">
        <f t="shared" si="15"/>
        <v>6000</v>
      </c>
      <c r="H38" s="19">
        <f t="shared" si="15"/>
        <v>6000</v>
      </c>
      <c r="I38" s="19">
        <f t="shared" si="15"/>
        <v>6200</v>
      </c>
      <c r="J38" s="19">
        <f t="shared" ref="J38:K38" si="16">J34</f>
        <v>6200</v>
      </c>
      <c r="K38" s="19">
        <f t="shared" si="16"/>
        <v>6200</v>
      </c>
      <c r="L38" s="24">
        <f t="shared" ref="L38:M38" si="17">L36</f>
        <v>6200</v>
      </c>
      <c r="M38" s="24">
        <f t="shared" si="17"/>
        <v>12200</v>
      </c>
      <c r="N38" s="24">
        <f>SUM(B38:M38)</f>
        <v>79000</v>
      </c>
    </row>
    <row r="39" spans="1:14" x14ac:dyDescent="0.25">
      <c r="A39" s="17" t="s">
        <v>101</v>
      </c>
      <c r="B39" s="19">
        <f>B13+B14+B15</f>
        <v>6000</v>
      </c>
      <c r="C39" s="19">
        <f t="shared" ref="C39:M39" si="18">C13+C14+C15</f>
        <v>6000</v>
      </c>
      <c r="D39" s="19">
        <f t="shared" si="18"/>
        <v>6000</v>
      </c>
      <c r="E39" s="19">
        <f t="shared" si="18"/>
        <v>6000</v>
      </c>
      <c r="F39" s="19">
        <f t="shared" si="18"/>
        <v>6000</v>
      </c>
      <c r="G39" s="19">
        <f t="shared" si="18"/>
        <v>6000</v>
      </c>
      <c r="H39" s="19">
        <f t="shared" si="18"/>
        <v>6000</v>
      </c>
      <c r="I39" s="19">
        <f t="shared" si="18"/>
        <v>6200</v>
      </c>
      <c r="J39" s="19">
        <f t="shared" si="18"/>
        <v>6200</v>
      </c>
      <c r="K39" s="19">
        <f t="shared" si="18"/>
        <v>6200</v>
      </c>
      <c r="L39" s="19">
        <f t="shared" si="18"/>
        <v>6200</v>
      </c>
      <c r="M39" s="19">
        <f t="shared" si="18"/>
        <v>12200</v>
      </c>
      <c r="N39" s="24">
        <f>SUM(B39:M39)</f>
        <v>79000</v>
      </c>
    </row>
    <row r="40" spans="1:14" x14ac:dyDescent="0.25">
      <c r="A40" s="17" t="s">
        <v>102</v>
      </c>
      <c r="B40" s="19">
        <f>B39</f>
        <v>6000</v>
      </c>
      <c r="C40" s="19">
        <f>C39+B40</f>
        <v>12000</v>
      </c>
      <c r="D40" s="19">
        <f t="shared" ref="D40:M40" si="19">D39+C40</f>
        <v>18000</v>
      </c>
      <c r="E40" s="19">
        <f t="shared" si="19"/>
        <v>24000</v>
      </c>
      <c r="F40" s="19">
        <f t="shared" si="19"/>
        <v>30000</v>
      </c>
      <c r="G40" s="19">
        <f t="shared" si="19"/>
        <v>36000</v>
      </c>
      <c r="H40" s="19">
        <f t="shared" si="19"/>
        <v>42000</v>
      </c>
      <c r="I40" s="19">
        <f t="shared" si="19"/>
        <v>48200</v>
      </c>
      <c r="J40" s="19">
        <f>J39+I40</f>
        <v>54400</v>
      </c>
      <c r="K40" s="19">
        <f t="shared" si="19"/>
        <v>60600</v>
      </c>
      <c r="L40" s="19">
        <f t="shared" si="19"/>
        <v>66800</v>
      </c>
      <c r="M40" s="19">
        <f t="shared" si="19"/>
        <v>79000</v>
      </c>
      <c r="N40" s="24"/>
    </row>
    <row r="41" spans="1:14" x14ac:dyDescent="0.25">
      <c r="A41" s="17" t="s">
        <v>105</v>
      </c>
      <c r="B41" s="24">
        <f>SUM(B40/B10*B11)</f>
        <v>72000</v>
      </c>
      <c r="C41" s="24">
        <f t="shared" ref="C41:L41" si="20">SUM(C40/C10*C11)</f>
        <v>72000</v>
      </c>
      <c r="D41" s="24">
        <f t="shared" si="20"/>
        <v>72000</v>
      </c>
      <c r="E41" s="24">
        <f t="shared" si="20"/>
        <v>72000</v>
      </c>
      <c r="F41" s="24">
        <f t="shared" si="20"/>
        <v>72000</v>
      </c>
      <c r="G41" s="24">
        <f t="shared" si="20"/>
        <v>72000</v>
      </c>
      <c r="H41" s="24">
        <f t="shared" si="20"/>
        <v>72000</v>
      </c>
      <c r="I41" s="24">
        <f>SUM(I40/I10*I11)</f>
        <v>72300</v>
      </c>
      <c r="J41" s="24">
        <f>SUM(J40/J10*J11)</f>
        <v>72533.333333333343</v>
      </c>
      <c r="K41" s="24">
        <f t="shared" si="20"/>
        <v>72720</v>
      </c>
      <c r="L41" s="24">
        <f t="shared" si="20"/>
        <v>72872.727272727279</v>
      </c>
      <c r="M41" s="24">
        <f>SUM(M40/M10*M11)</f>
        <v>79000</v>
      </c>
      <c r="N41" s="24"/>
    </row>
    <row r="42" spans="1:14" x14ac:dyDescent="0.25">
      <c r="A42" s="17" t="s">
        <v>106</v>
      </c>
      <c r="B42" s="118">
        <f>SUM(B41/12)</f>
        <v>6000</v>
      </c>
      <c r="C42" s="118">
        <f t="shared" ref="C42:M42" si="21">SUM(C41/12)</f>
        <v>6000</v>
      </c>
      <c r="D42" s="118">
        <f t="shared" si="21"/>
        <v>6000</v>
      </c>
      <c r="E42" s="118">
        <f t="shared" si="21"/>
        <v>6000</v>
      </c>
      <c r="F42" s="118">
        <f t="shared" si="21"/>
        <v>6000</v>
      </c>
      <c r="G42" s="118">
        <f t="shared" si="21"/>
        <v>6000</v>
      </c>
      <c r="H42" s="118">
        <f t="shared" si="21"/>
        <v>6000</v>
      </c>
      <c r="I42" s="118">
        <f t="shared" si="21"/>
        <v>6025</v>
      </c>
      <c r="J42" s="118">
        <f t="shared" si="21"/>
        <v>6044.4444444444453</v>
      </c>
      <c r="K42" s="118">
        <f t="shared" si="21"/>
        <v>6060</v>
      </c>
      <c r="L42" s="118">
        <f t="shared" si="21"/>
        <v>6072.727272727273</v>
      </c>
      <c r="M42" s="118">
        <f t="shared" si="21"/>
        <v>6583.333333333333</v>
      </c>
      <c r="N42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7:M17 B32:I32 J34:K34" formulaRange="1"/>
    <ignoredError sqref="L36:M36" formula="1"/>
  </ignoredError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7030A0"/>
  </sheetPr>
  <dimension ref="A1:O37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664062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32</v>
      </c>
      <c r="C4" s="34" t="s">
        <v>32</v>
      </c>
      <c r="D4" s="34" t="s">
        <v>32</v>
      </c>
      <c r="E4" s="34" t="s">
        <v>32</v>
      </c>
      <c r="F4" s="34" t="s">
        <v>32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3" t="s">
        <v>40</v>
      </c>
      <c r="C6" s="53" t="s">
        <v>40</v>
      </c>
      <c r="D6" s="53" t="s">
        <v>40</v>
      </c>
      <c r="E6" s="53" t="s">
        <v>40</v>
      </c>
      <c r="F6" s="53" t="s">
        <v>40</v>
      </c>
      <c r="G6" s="53" t="s">
        <v>40</v>
      </c>
      <c r="H6" s="53" t="s">
        <v>40</v>
      </c>
      <c r="I6" s="53" t="s">
        <v>40</v>
      </c>
      <c r="J6" s="53" t="s">
        <v>40</v>
      </c>
      <c r="K6" s="60" t="s">
        <v>34</v>
      </c>
      <c r="L6" s="60" t="s">
        <v>34</v>
      </c>
      <c r="M6" s="60" t="s">
        <v>34</v>
      </c>
      <c r="N6" s="15"/>
    </row>
    <row r="7" spans="1:14" ht="36" x14ac:dyDescent="0.25">
      <c r="A7" s="130" t="s">
        <v>95</v>
      </c>
      <c r="B7" s="15"/>
      <c r="C7" s="15"/>
      <c r="D7" s="15"/>
      <c r="E7" s="15"/>
      <c r="F7" s="15"/>
      <c r="G7" s="15"/>
      <c r="H7" s="15"/>
      <c r="I7" s="15"/>
      <c r="J7" s="15"/>
      <c r="K7" s="155" t="s">
        <v>158</v>
      </c>
      <c r="L7" s="15"/>
      <c r="M7" s="15"/>
      <c r="N7" s="15"/>
    </row>
    <row r="8" spans="1:14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5">
        <f t="shared" si="1"/>
        <v>270</v>
      </c>
      <c r="K10" s="15">
        <f t="shared" si="1"/>
        <v>300</v>
      </c>
      <c r="L10" s="15">
        <f t="shared" si="1"/>
        <v>330</v>
      </c>
      <c r="M10" s="15">
        <f t="shared" si="1"/>
        <v>360</v>
      </c>
      <c r="N10" s="15"/>
    </row>
    <row r="11" spans="1:14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64">
        <v>360</v>
      </c>
      <c r="J11" s="64">
        <v>360</v>
      </c>
      <c r="K11" s="64">
        <v>360</v>
      </c>
      <c r="L11" s="64">
        <v>360</v>
      </c>
      <c r="M11" s="64">
        <v>360</v>
      </c>
      <c r="N11" s="64"/>
    </row>
    <row r="12" spans="1:14" x14ac:dyDescent="0.25">
      <c r="A12" s="18" t="s">
        <v>337</v>
      </c>
      <c r="B12" s="112">
        <f>B13</f>
        <v>6000</v>
      </c>
      <c r="C12" s="112">
        <f>C13+B12</f>
        <v>12000</v>
      </c>
      <c r="D12" s="112">
        <f t="shared" ref="D12:M12" si="2">D13+C12</f>
        <v>18000</v>
      </c>
      <c r="E12" s="112">
        <f t="shared" si="2"/>
        <v>24000</v>
      </c>
      <c r="F12" s="112">
        <f t="shared" si="2"/>
        <v>30000</v>
      </c>
      <c r="G12" s="112">
        <f t="shared" si="2"/>
        <v>36000</v>
      </c>
      <c r="H12" s="112">
        <f t="shared" si="2"/>
        <v>42000</v>
      </c>
      <c r="I12" s="112">
        <f t="shared" si="2"/>
        <v>48000</v>
      </c>
      <c r="J12" s="112">
        <f t="shared" si="2"/>
        <v>54000</v>
      </c>
      <c r="K12" s="112">
        <f t="shared" si="2"/>
        <v>60000</v>
      </c>
      <c r="L12" s="112">
        <f t="shared" si="2"/>
        <v>66000</v>
      </c>
      <c r="M12" s="112">
        <f t="shared" si="2"/>
        <v>72000</v>
      </c>
      <c r="N12" s="39"/>
    </row>
    <row r="13" spans="1:14" x14ac:dyDescent="0.25">
      <c r="A13" s="17" t="s">
        <v>13</v>
      </c>
      <c r="B13" s="19">
        <v>6000</v>
      </c>
      <c r="C13" s="19">
        <v>6000</v>
      </c>
      <c r="D13" s="19">
        <v>6000</v>
      </c>
      <c r="E13" s="19">
        <v>6000</v>
      </c>
      <c r="F13" s="19">
        <v>6000</v>
      </c>
      <c r="G13" s="19">
        <v>6000</v>
      </c>
      <c r="H13" s="19">
        <v>6000</v>
      </c>
      <c r="I13" s="19">
        <v>6000</v>
      </c>
      <c r="J13" s="19">
        <v>6000</v>
      </c>
      <c r="K13" s="19">
        <v>6000</v>
      </c>
      <c r="L13" s="19">
        <v>6000</v>
      </c>
      <c r="M13" s="19">
        <v>6000</v>
      </c>
      <c r="N13" s="19">
        <f t="shared" ref="N13:N16" si="3">SUM(B13:M13)</f>
        <v>72000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>M12/12</f>
        <v>6000</v>
      </c>
      <c r="N14" s="19">
        <f t="shared" si="3"/>
        <v>6000</v>
      </c>
    </row>
    <row r="15" spans="1:14" x14ac:dyDescent="0.25">
      <c r="A15" s="17" t="s">
        <v>25</v>
      </c>
      <c r="B15" s="19">
        <v>200</v>
      </c>
      <c r="C15" s="19">
        <v>200</v>
      </c>
      <c r="D15" s="19">
        <v>200</v>
      </c>
      <c r="E15" s="19">
        <v>200</v>
      </c>
      <c r="F15" s="19">
        <v>200</v>
      </c>
      <c r="G15" s="19">
        <v>200</v>
      </c>
      <c r="H15" s="19">
        <v>200</v>
      </c>
      <c r="I15" s="19">
        <v>200</v>
      </c>
      <c r="J15" s="19">
        <v>200</v>
      </c>
      <c r="K15" s="19"/>
      <c r="L15" s="19"/>
      <c r="M15" s="19"/>
      <c r="N15" s="19">
        <f t="shared" si="3"/>
        <v>1800</v>
      </c>
    </row>
    <row r="16" spans="1:14" x14ac:dyDescent="0.25">
      <c r="A16" s="21" t="s">
        <v>14</v>
      </c>
      <c r="B16" s="22">
        <f t="shared" ref="B16:M16" si="4">SUM(B13:B15)</f>
        <v>6200</v>
      </c>
      <c r="C16" s="22">
        <f t="shared" si="4"/>
        <v>6200</v>
      </c>
      <c r="D16" s="22">
        <f t="shared" si="4"/>
        <v>6200</v>
      </c>
      <c r="E16" s="22">
        <f t="shared" si="4"/>
        <v>6200</v>
      </c>
      <c r="F16" s="22">
        <f t="shared" si="4"/>
        <v>6200</v>
      </c>
      <c r="G16" s="22">
        <f t="shared" si="4"/>
        <v>6200</v>
      </c>
      <c r="H16" s="22">
        <f t="shared" si="4"/>
        <v>6200</v>
      </c>
      <c r="I16" s="22">
        <f t="shared" si="4"/>
        <v>6200</v>
      </c>
      <c r="J16" s="22">
        <f t="shared" si="4"/>
        <v>6200</v>
      </c>
      <c r="K16" s="22">
        <f t="shared" si="4"/>
        <v>6000</v>
      </c>
      <c r="L16" s="22">
        <f t="shared" si="4"/>
        <v>6000</v>
      </c>
      <c r="M16" s="22">
        <f t="shared" si="4"/>
        <v>12000</v>
      </c>
      <c r="N16" s="22">
        <f t="shared" si="3"/>
        <v>79800</v>
      </c>
    </row>
    <row r="17" spans="1:15" x14ac:dyDescent="0.25">
      <c r="A17" s="17" t="s">
        <v>71</v>
      </c>
      <c r="B17" s="62">
        <f>Ansätze!G92</f>
        <v>9.1999999999999998E-2</v>
      </c>
      <c r="C17" s="62">
        <f>B17</f>
        <v>9.1999999999999998E-2</v>
      </c>
      <c r="D17" s="62">
        <f>C17</f>
        <v>9.1999999999999998E-2</v>
      </c>
      <c r="E17" s="62">
        <f>C17</f>
        <v>9.1999999999999998E-2</v>
      </c>
      <c r="F17" s="62">
        <f>C17</f>
        <v>9.1999999999999998E-2</v>
      </c>
      <c r="G17" s="62">
        <f>C17</f>
        <v>9.1999999999999998E-2</v>
      </c>
      <c r="H17" s="62">
        <f>C17</f>
        <v>9.1999999999999998E-2</v>
      </c>
      <c r="I17" s="62">
        <f>C17</f>
        <v>9.1999999999999998E-2</v>
      </c>
      <c r="J17" s="62">
        <f>C17</f>
        <v>9.1999999999999998E-2</v>
      </c>
      <c r="K17" s="62">
        <f>Ansätze!G92</f>
        <v>9.1999999999999998E-2</v>
      </c>
      <c r="L17" s="62">
        <f>Ansätze!G92</f>
        <v>9.1999999999999998E-2</v>
      </c>
      <c r="M17" s="62">
        <f>Ansätze!G101</f>
        <v>9.9000000000000005E-2</v>
      </c>
      <c r="O17" s="19"/>
    </row>
    <row r="18" spans="1:15" x14ac:dyDescent="0.25">
      <c r="A18" s="17" t="s">
        <v>82</v>
      </c>
      <c r="B18" s="24">
        <f>B28*B17</f>
        <v>570.4</v>
      </c>
      <c r="C18" s="24">
        <f t="shared" ref="C18:J18" si="5">C28*C17-B20</f>
        <v>570.4</v>
      </c>
      <c r="D18" s="24">
        <f t="shared" si="5"/>
        <v>570.40000000000009</v>
      </c>
      <c r="E18" s="24">
        <f t="shared" si="5"/>
        <v>570.39999999999986</v>
      </c>
      <c r="F18" s="24">
        <f t="shared" si="5"/>
        <v>570.40000000000009</v>
      </c>
      <c r="G18" s="24">
        <f t="shared" si="5"/>
        <v>570.40000000000009</v>
      </c>
      <c r="H18" s="24">
        <f t="shared" si="5"/>
        <v>570.39999999999964</v>
      </c>
      <c r="I18" s="24">
        <f t="shared" si="5"/>
        <v>570.40000000000009</v>
      </c>
      <c r="J18" s="24">
        <f t="shared" si="5"/>
        <v>570.40000000000055</v>
      </c>
      <c r="K18" s="24"/>
      <c r="L18" s="24"/>
      <c r="M18" s="24"/>
      <c r="N18" s="24">
        <f>SUM(B18:M18)</f>
        <v>5133.6000000000004</v>
      </c>
      <c r="O18" s="24"/>
    </row>
    <row r="19" spans="1:15" x14ac:dyDescent="0.25">
      <c r="A19" s="17" t="s">
        <v>43</v>
      </c>
      <c r="B19" s="24"/>
      <c r="C19" s="24"/>
      <c r="D19" s="24"/>
      <c r="E19" s="24"/>
      <c r="F19" s="24"/>
      <c r="G19" s="24"/>
      <c r="H19" s="24"/>
      <c r="I19" s="24"/>
      <c r="J19" s="24"/>
      <c r="K19" s="24">
        <f>K28*K17-J20</f>
        <v>0</v>
      </c>
      <c r="L19" s="24">
        <f>L28*L17-K20</f>
        <v>0</v>
      </c>
      <c r="M19" s="24">
        <f>M28*M17-L20</f>
        <v>390.59999999999945</v>
      </c>
      <c r="N19" s="24">
        <f>SUM(B19:M19)</f>
        <v>390.59999999999945</v>
      </c>
      <c r="O19" s="24"/>
    </row>
    <row r="20" spans="1:15" x14ac:dyDescent="0.25">
      <c r="A20" s="17" t="s">
        <v>83</v>
      </c>
      <c r="B20" s="24">
        <f>B18</f>
        <v>570.4</v>
      </c>
      <c r="C20" s="24">
        <f>B20+C18</f>
        <v>1140.8</v>
      </c>
      <c r="D20" s="24">
        <f t="shared" ref="D20:J20" si="6">C20+D18</f>
        <v>1711.2</v>
      </c>
      <c r="E20" s="24">
        <f t="shared" si="6"/>
        <v>2281.6</v>
      </c>
      <c r="F20" s="24">
        <f t="shared" si="6"/>
        <v>2852</v>
      </c>
      <c r="G20" s="24">
        <f t="shared" si="6"/>
        <v>3422.4</v>
      </c>
      <c r="H20" s="24">
        <f t="shared" si="6"/>
        <v>3992.7999999999997</v>
      </c>
      <c r="I20" s="24">
        <f t="shared" si="6"/>
        <v>4563.2</v>
      </c>
      <c r="J20" s="24">
        <f t="shared" si="6"/>
        <v>5133.6000000000004</v>
      </c>
      <c r="K20" s="24">
        <f>J20+K18+K19</f>
        <v>5133.6000000000004</v>
      </c>
      <c r="L20" s="24">
        <f t="shared" ref="L20:M20" si="7">K20+L18+L19</f>
        <v>5133.6000000000004</v>
      </c>
      <c r="M20" s="24">
        <f t="shared" si="7"/>
        <v>5524.2</v>
      </c>
      <c r="N20" s="24"/>
      <c r="O20" s="19"/>
    </row>
    <row r="21" spans="1:15" x14ac:dyDescent="0.25">
      <c r="A21" s="17" t="s">
        <v>72</v>
      </c>
      <c r="B21" s="24"/>
      <c r="C21" s="24"/>
      <c r="D21" s="24"/>
      <c r="E21" s="24"/>
      <c r="F21" s="24"/>
      <c r="G21" s="24"/>
      <c r="H21" s="24"/>
      <c r="I21" s="24"/>
      <c r="J21" s="24"/>
      <c r="K21" s="61">
        <f>Ansätze!F92</f>
        <v>0.11600000000000001</v>
      </c>
      <c r="L21" s="61">
        <f>Ansätze!F92</f>
        <v>0.11600000000000001</v>
      </c>
      <c r="M21" s="61">
        <f>Ansätze!F101</f>
        <v>0.122</v>
      </c>
      <c r="N21" s="24"/>
      <c r="O21" s="19"/>
    </row>
    <row r="22" spans="1:15" x14ac:dyDescent="0.25">
      <c r="A22" s="17" t="s">
        <v>84</v>
      </c>
      <c r="B22" s="24"/>
      <c r="C22" s="24"/>
      <c r="D22" s="24"/>
      <c r="E22" s="24"/>
      <c r="F22" s="24"/>
      <c r="G22" s="24"/>
      <c r="H22" s="24"/>
      <c r="I22" s="24"/>
      <c r="J22" s="24"/>
      <c r="K22" s="24">
        <f>K30*K21-J23</f>
        <v>696</v>
      </c>
      <c r="L22" s="24">
        <f>L30*L21-K23</f>
        <v>696</v>
      </c>
      <c r="M22" s="24">
        <f>M30*M21-L23</f>
        <v>1536</v>
      </c>
      <c r="N22" s="24">
        <f>SUM(B22:M22)</f>
        <v>2928</v>
      </c>
      <c r="O22" s="19"/>
    </row>
    <row r="23" spans="1:15" x14ac:dyDescent="0.25">
      <c r="A23" s="17" t="s">
        <v>85</v>
      </c>
      <c r="B23" s="24"/>
      <c r="C23" s="24"/>
      <c r="D23" s="24"/>
      <c r="E23" s="24"/>
      <c r="F23" s="24"/>
      <c r="G23" s="24"/>
      <c r="H23" s="24"/>
      <c r="I23" s="24"/>
      <c r="J23" s="24"/>
      <c r="K23" s="24">
        <f>K22+J23</f>
        <v>696</v>
      </c>
      <c r="L23" s="24">
        <f>L22+K23</f>
        <v>1392</v>
      </c>
      <c r="M23" s="24">
        <f>M22+L23</f>
        <v>2928</v>
      </c>
      <c r="N23" s="24"/>
      <c r="O23" s="19"/>
    </row>
    <row r="24" spans="1:15" x14ac:dyDescent="0.25">
      <c r="A24" s="18" t="s">
        <v>79</v>
      </c>
      <c r="B24" s="27">
        <f>B18+B19+B22</f>
        <v>570.4</v>
      </c>
      <c r="C24" s="27">
        <f t="shared" ref="C24:M24" si="8">C18+C19+C22</f>
        <v>570.4</v>
      </c>
      <c r="D24" s="27">
        <f t="shared" si="8"/>
        <v>570.40000000000009</v>
      </c>
      <c r="E24" s="27">
        <f t="shared" si="8"/>
        <v>570.39999999999986</v>
      </c>
      <c r="F24" s="27">
        <f t="shared" si="8"/>
        <v>570.40000000000009</v>
      </c>
      <c r="G24" s="27">
        <f t="shared" si="8"/>
        <v>570.40000000000009</v>
      </c>
      <c r="H24" s="27">
        <f t="shared" si="8"/>
        <v>570.39999999999964</v>
      </c>
      <c r="I24" s="27">
        <f t="shared" si="8"/>
        <v>570.40000000000009</v>
      </c>
      <c r="J24" s="27">
        <f t="shared" si="8"/>
        <v>570.40000000000055</v>
      </c>
      <c r="K24" s="27">
        <f t="shared" si="8"/>
        <v>696</v>
      </c>
      <c r="L24" s="27">
        <f t="shared" si="8"/>
        <v>696</v>
      </c>
      <c r="M24" s="27">
        <f t="shared" si="8"/>
        <v>1926.5999999999995</v>
      </c>
      <c r="N24" s="33">
        <f>SUM(B24:M24)</f>
        <v>8452.2000000000007</v>
      </c>
    </row>
    <row r="25" spans="1:15" x14ac:dyDescent="0.25">
      <c r="A25" s="12" t="s">
        <v>16</v>
      </c>
      <c r="B25" s="28">
        <f t="shared" ref="B25:M25" si="9">B16-B24</f>
        <v>5629.6</v>
      </c>
      <c r="C25" s="28">
        <f t="shared" si="9"/>
        <v>5629.6</v>
      </c>
      <c r="D25" s="28">
        <f t="shared" si="9"/>
        <v>5629.6</v>
      </c>
      <c r="E25" s="28">
        <f t="shared" si="9"/>
        <v>5629.6</v>
      </c>
      <c r="F25" s="28">
        <f t="shared" si="9"/>
        <v>5629.6</v>
      </c>
      <c r="G25" s="28">
        <f t="shared" si="9"/>
        <v>5629.6</v>
      </c>
      <c r="H25" s="28">
        <f t="shared" si="9"/>
        <v>5629.6</v>
      </c>
      <c r="I25" s="28">
        <f t="shared" si="9"/>
        <v>5629.6</v>
      </c>
      <c r="J25" s="28">
        <f t="shared" si="9"/>
        <v>5629.5999999999995</v>
      </c>
      <c r="K25" s="28">
        <f t="shared" si="9"/>
        <v>5304</v>
      </c>
      <c r="L25" s="28">
        <f t="shared" si="9"/>
        <v>5304</v>
      </c>
      <c r="M25" s="28">
        <f t="shared" si="9"/>
        <v>10073.400000000001</v>
      </c>
      <c r="N25" s="28">
        <f>SUM(B25:M25)</f>
        <v>71347.799999999988</v>
      </c>
    </row>
    <row r="27" spans="1:15" x14ac:dyDescent="0.25">
      <c r="A27" s="17" t="s">
        <v>44</v>
      </c>
      <c r="B27" s="63">
        <f t="shared" ref="B27:J27" si="10">SUM(B13:B15)</f>
        <v>6200</v>
      </c>
      <c r="C27" s="63">
        <f t="shared" si="10"/>
        <v>6200</v>
      </c>
      <c r="D27" s="63">
        <f t="shared" si="10"/>
        <v>6200</v>
      </c>
      <c r="E27" s="63">
        <f t="shared" si="10"/>
        <v>6200</v>
      </c>
      <c r="F27" s="63">
        <f t="shared" si="10"/>
        <v>6200</v>
      </c>
      <c r="G27" s="63">
        <f t="shared" si="10"/>
        <v>6200</v>
      </c>
      <c r="H27" s="63">
        <f t="shared" si="10"/>
        <v>6200</v>
      </c>
      <c r="I27" s="63">
        <f t="shared" si="10"/>
        <v>6200</v>
      </c>
      <c r="J27" s="63">
        <f t="shared" si="10"/>
        <v>6200</v>
      </c>
      <c r="K27" s="24"/>
      <c r="L27" s="24"/>
      <c r="M27" s="24"/>
      <c r="N27" s="24">
        <f>SUM(B27:M27)</f>
        <v>55800</v>
      </c>
    </row>
    <row r="28" spans="1:15" x14ac:dyDescent="0.25">
      <c r="A28" s="17" t="s">
        <v>45</v>
      </c>
      <c r="B28" s="24">
        <f>B27</f>
        <v>6200</v>
      </c>
      <c r="C28" s="24">
        <f t="shared" ref="C28:M28" si="11">B28+C27</f>
        <v>12400</v>
      </c>
      <c r="D28" s="24">
        <f t="shared" si="11"/>
        <v>18600</v>
      </c>
      <c r="E28" s="24">
        <f t="shared" si="11"/>
        <v>24800</v>
      </c>
      <c r="F28" s="24">
        <f t="shared" si="11"/>
        <v>31000</v>
      </c>
      <c r="G28" s="24">
        <f t="shared" si="11"/>
        <v>37200</v>
      </c>
      <c r="H28" s="24">
        <f t="shared" si="11"/>
        <v>43400</v>
      </c>
      <c r="I28" s="24">
        <f t="shared" si="11"/>
        <v>49600</v>
      </c>
      <c r="J28" s="24">
        <f t="shared" si="11"/>
        <v>55800</v>
      </c>
      <c r="K28" s="24">
        <f t="shared" si="11"/>
        <v>55800</v>
      </c>
      <c r="L28" s="24">
        <f t="shared" si="11"/>
        <v>55800</v>
      </c>
      <c r="M28" s="24">
        <f t="shared" si="11"/>
        <v>55800</v>
      </c>
      <c r="N28" s="19"/>
    </row>
    <row r="29" spans="1:15" x14ac:dyDescent="0.25">
      <c r="A29" s="17" t="s">
        <v>46</v>
      </c>
      <c r="B29" s="19"/>
      <c r="C29" s="19"/>
      <c r="D29" s="19"/>
      <c r="E29" s="19"/>
      <c r="F29" s="19"/>
      <c r="G29" s="24"/>
      <c r="H29" s="24"/>
      <c r="I29" s="24"/>
      <c r="J29" s="24"/>
      <c r="K29" s="49">
        <f>SUM(K13:K15)</f>
        <v>6000</v>
      </c>
      <c r="L29" s="49">
        <f>SUM(L13:L15)</f>
        <v>6000</v>
      </c>
      <c r="M29" s="49">
        <f>SUM(M13:M15)</f>
        <v>12000</v>
      </c>
      <c r="N29" s="24">
        <f>SUM(B29:M29)</f>
        <v>24000</v>
      </c>
    </row>
    <row r="30" spans="1:15" x14ac:dyDescent="0.25">
      <c r="A30" s="17" t="s">
        <v>50</v>
      </c>
      <c r="B30" s="19"/>
      <c r="C30" s="19"/>
      <c r="D30" s="19"/>
      <c r="E30" s="19"/>
      <c r="F30" s="19"/>
      <c r="G30" s="24"/>
      <c r="H30" s="24"/>
      <c r="I30" s="24"/>
      <c r="J30" s="24"/>
      <c r="K30" s="24">
        <f t="shared" ref="K30:M30" si="12">K29+J30</f>
        <v>6000</v>
      </c>
      <c r="L30" s="24">
        <f t="shared" si="12"/>
        <v>12000</v>
      </c>
      <c r="M30" s="24">
        <f t="shared" si="12"/>
        <v>24000</v>
      </c>
      <c r="N30" s="19"/>
    </row>
    <row r="31" spans="1:15" x14ac:dyDescent="0.25">
      <c r="A31" s="17" t="s">
        <v>30</v>
      </c>
      <c r="B31" s="19">
        <f t="shared" ref="B31:J31" si="13">B27</f>
        <v>6200</v>
      </c>
      <c r="C31" s="19">
        <f t="shared" si="13"/>
        <v>6200</v>
      </c>
      <c r="D31" s="19">
        <f t="shared" si="13"/>
        <v>6200</v>
      </c>
      <c r="E31" s="19">
        <f t="shared" si="13"/>
        <v>6200</v>
      </c>
      <c r="F31" s="19">
        <f t="shared" si="13"/>
        <v>6200</v>
      </c>
      <c r="G31" s="19">
        <f t="shared" si="13"/>
        <v>6200</v>
      </c>
      <c r="H31" s="19">
        <f t="shared" si="13"/>
        <v>6200</v>
      </c>
      <c r="I31" s="19">
        <f t="shared" si="13"/>
        <v>6200</v>
      </c>
      <c r="J31" s="19">
        <f t="shared" si="13"/>
        <v>6200</v>
      </c>
      <c r="K31" s="19">
        <f>K29</f>
        <v>6000</v>
      </c>
      <c r="L31" s="19">
        <f>L29</f>
        <v>6000</v>
      </c>
      <c r="M31" s="19">
        <f>M29</f>
        <v>12000</v>
      </c>
      <c r="N31" s="24">
        <f>SUM(B31:M31)</f>
        <v>79800</v>
      </c>
    </row>
    <row r="32" spans="1:15" x14ac:dyDescent="0.25">
      <c r="A32" s="17" t="s">
        <v>101</v>
      </c>
      <c r="B32" s="19">
        <f>B13+B14+B15</f>
        <v>6200</v>
      </c>
      <c r="C32" s="19">
        <f t="shared" ref="C32:M32" si="14">C13+C14+C15</f>
        <v>6200</v>
      </c>
      <c r="D32" s="19">
        <f t="shared" si="14"/>
        <v>6200</v>
      </c>
      <c r="E32" s="19">
        <f t="shared" si="14"/>
        <v>6200</v>
      </c>
      <c r="F32" s="19">
        <f t="shared" si="14"/>
        <v>6200</v>
      </c>
      <c r="G32" s="19">
        <f t="shared" si="14"/>
        <v>6200</v>
      </c>
      <c r="H32" s="19">
        <f t="shared" si="14"/>
        <v>6200</v>
      </c>
      <c r="I32" s="19">
        <f t="shared" si="14"/>
        <v>6200</v>
      </c>
      <c r="J32" s="19">
        <f t="shared" si="14"/>
        <v>6200</v>
      </c>
      <c r="K32" s="19">
        <f t="shared" si="14"/>
        <v>6000</v>
      </c>
      <c r="L32" s="19">
        <f t="shared" si="14"/>
        <v>6000</v>
      </c>
      <c r="M32" s="19">
        <f t="shared" si="14"/>
        <v>12000</v>
      </c>
      <c r="N32" s="24">
        <f>SUM(B32:M32)</f>
        <v>79800</v>
      </c>
    </row>
    <row r="33" spans="1:14" x14ac:dyDescent="0.25">
      <c r="A33" s="17" t="s">
        <v>102</v>
      </c>
      <c r="B33" s="19">
        <f>B32</f>
        <v>6200</v>
      </c>
      <c r="C33" s="19">
        <f>C32+B33</f>
        <v>12400</v>
      </c>
      <c r="D33" s="19">
        <f t="shared" ref="D33:M33" si="15">D32+C33</f>
        <v>18600</v>
      </c>
      <c r="E33" s="19">
        <f t="shared" si="15"/>
        <v>24800</v>
      </c>
      <c r="F33" s="19">
        <f t="shared" si="15"/>
        <v>31000</v>
      </c>
      <c r="G33" s="19">
        <f t="shared" si="15"/>
        <v>37200</v>
      </c>
      <c r="H33" s="19">
        <f t="shared" si="15"/>
        <v>43400</v>
      </c>
      <c r="I33" s="19">
        <f t="shared" si="15"/>
        <v>49600</v>
      </c>
      <c r="J33" s="19">
        <f t="shared" si="15"/>
        <v>55800</v>
      </c>
      <c r="K33" s="19">
        <f t="shared" si="15"/>
        <v>61800</v>
      </c>
      <c r="L33" s="19">
        <f t="shared" si="15"/>
        <v>67800</v>
      </c>
      <c r="M33" s="19">
        <f t="shared" si="15"/>
        <v>79800</v>
      </c>
      <c r="N33" s="24"/>
    </row>
    <row r="34" spans="1:14" x14ac:dyDescent="0.25">
      <c r="A34" s="17" t="s">
        <v>105</v>
      </c>
      <c r="B34" s="24">
        <f>SUM(B33/B10*B11)</f>
        <v>74400</v>
      </c>
      <c r="C34" s="24">
        <f t="shared" ref="C34:M34" si="16">SUM(C33/C10*C11)</f>
        <v>74400</v>
      </c>
      <c r="D34" s="24">
        <f t="shared" si="16"/>
        <v>74400</v>
      </c>
      <c r="E34" s="24">
        <f t="shared" si="16"/>
        <v>74400</v>
      </c>
      <c r="F34" s="24">
        <f t="shared" si="16"/>
        <v>74400</v>
      </c>
      <c r="G34" s="24">
        <f t="shared" si="16"/>
        <v>74400</v>
      </c>
      <c r="H34" s="24">
        <f t="shared" si="16"/>
        <v>74400</v>
      </c>
      <c r="I34" s="24">
        <f t="shared" si="16"/>
        <v>74400</v>
      </c>
      <c r="J34" s="24">
        <f t="shared" si="16"/>
        <v>74400</v>
      </c>
      <c r="K34" s="24">
        <f t="shared" si="16"/>
        <v>74160</v>
      </c>
      <c r="L34" s="24">
        <f t="shared" si="16"/>
        <v>73963.636363636368</v>
      </c>
      <c r="M34" s="24">
        <f t="shared" si="16"/>
        <v>79800</v>
      </c>
      <c r="N34" s="24"/>
    </row>
    <row r="35" spans="1:14" x14ac:dyDescent="0.25">
      <c r="A35" s="17" t="s">
        <v>106</v>
      </c>
      <c r="B35" s="118">
        <f>SUM(B34/12)</f>
        <v>6200</v>
      </c>
      <c r="C35" s="118">
        <f t="shared" ref="C35:M35" si="17">SUM(C34/12)</f>
        <v>6200</v>
      </c>
      <c r="D35" s="118">
        <f t="shared" si="17"/>
        <v>6200</v>
      </c>
      <c r="E35" s="118">
        <f t="shared" si="17"/>
        <v>6200</v>
      </c>
      <c r="F35" s="118">
        <f t="shared" si="17"/>
        <v>6200</v>
      </c>
      <c r="G35" s="118">
        <f t="shared" si="17"/>
        <v>6200</v>
      </c>
      <c r="H35" s="118">
        <f t="shared" si="17"/>
        <v>6200</v>
      </c>
      <c r="I35" s="118">
        <f t="shared" si="17"/>
        <v>6200</v>
      </c>
      <c r="J35" s="118">
        <f t="shared" si="17"/>
        <v>6200</v>
      </c>
      <c r="K35" s="118">
        <f t="shared" si="17"/>
        <v>6180</v>
      </c>
      <c r="L35" s="118">
        <f t="shared" si="17"/>
        <v>6163.636363636364</v>
      </c>
      <c r="M35" s="118">
        <f t="shared" si="17"/>
        <v>6650</v>
      </c>
      <c r="N35" s="24"/>
    </row>
    <row r="37" spans="1:14" x14ac:dyDescent="0.25">
      <c r="A37" s="42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6:M31" formulaRange="1"/>
  </ignoredErrors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7030A0"/>
  </sheetPr>
  <dimension ref="A1:O33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2.33203125" style="13" customWidth="1"/>
    <col min="2" max="14" width="8.6640625" style="13" customWidth="1"/>
    <col min="15" max="16384" width="11.5546875" style="13"/>
  </cols>
  <sheetData>
    <row r="1" spans="1:15" s="12" customFormat="1" x14ac:dyDescent="0.25">
      <c r="A1" s="190" t="s">
        <v>364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64</v>
      </c>
      <c r="C2" s="13"/>
    </row>
    <row r="3" spans="1:15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5" x14ac:dyDescent="0.25">
      <c r="A4" s="13" t="s">
        <v>24</v>
      </c>
      <c r="B4" s="34" t="s">
        <v>32</v>
      </c>
      <c r="C4" s="34" t="s">
        <v>32</v>
      </c>
      <c r="D4" s="34" t="s">
        <v>32</v>
      </c>
      <c r="E4" s="34" t="s">
        <v>32</v>
      </c>
      <c r="F4" s="34" t="s">
        <v>32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15"/>
    </row>
    <row r="5" spans="1:15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5" x14ac:dyDescent="0.25">
      <c r="A6" s="17" t="s">
        <v>76</v>
      </c>
      <c r="B6" s="37" t="s">
        <v>22</v>
      </c>
      <c r="C6" s="37" t="s">
        <v>22</v>
      </c>
      <c r="D6" s="37" t="s">
        <v>22</v>
      </c>
      <c r="E6" s="37" t="s">
        <v>22</v>
      </c>
      <c r="F6" s="37" t="s">
        <v>22</v>
      </c>
      <c r="G6" s="37" t="s">
        <v>22</v>
      </c>
      <c r="H6" s="37" t="s">
        <v>22</v>
      </c>
      <c r="I6" s="37" t="s">
        <v>22</v>
      </c>
      <c r="J6" s="37" t="s">
        <v>22</v>
      </c>
      <c r="K6" s="60" t="s">
        <v>34</v>
      </c>
      <c r="L6" s="60" t="s">
        <v>34</v>
      </c>
      <c r="M6" s="60" t="s">
        <v>34</v>
      </c>
      <c r="N6" s="15"/>
    </row>
    <row r="7" spans="1:15" ht="36" x14ac:dyDescent="0.25">
      <c r="A7" s="130" t="s">
        <v>95</v>
      </c>
      <c r="B7" s="15"/>
      <c r="C7" s="15"/>
      <c r="D7" s="15"/>
      <c r="E7" s="15"/>
      <c r="F7" s="15"/>
      <c r="G7" s="15"/>
      <c r="H7" s="15"/>
      <c r="I7" s="15"/>
      <c r="J7" s="15"/>
      <c r="K7" s="155" t="s">
        <v>154</v>
      </c>
      <c r="L7" s="15"/>
      <c r="M7" s="15"/>
      <c r="N7" s="15"/>
    </row>
    <row r="8" spans="1:15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/>
    </row>
    <row r="9" spans="1:15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5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5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5">
        <f t="shared" si="1"/>
        <v>270</v>
      </c>
      <c r="K10" s="15">
        <f t="shared" si="1"/>
        <v>300</v>
      </c>
      <c r="L10" s="15">
        <f t="shared" si="1"/>
        <v>330</v>
      </c>
      <c r="M10" s="15">
        <f t="shared" si="1"/>
        <v>360</v>
      </c>
      <c r="N10" s="15"/>
    </row>
    <row r="11" spans="1:15" x14ac:dyDescent="0.25">
      <c r="A11" s="18" t="s">
        <v>23</v>
      </c>
      <c r="B11" s="39">
        <v>360</v>
      </c>
      <c r="C11" s="39">
        <v>360</v>
      </c>
      <c r="D11" s="39">
        <v>360</v>
      </c>
      <c r="E11" s="39">
        <v>360</v>
      </c>
      <c r="F11" s="39">
        <v>360</v>
      </c>
      <c r="G11" s="39">
        <v>360</v>
      </c>
      <c r="H11" s="39">
        <v>360</v>
      </c>
      <c r="I11" s="39">
        <v>360</v>
      </c>
      <c r="J11" s="39">
        <v>360</v>
      </c>
      <c r="K11" s="39">
        <v>360</v>
      </c>
      <c r="L11" s="39">
        <v>360</v>
      </c>
      <c r="M11" s="39">
        <v>360</v>
      </c>
      <c r="N11" s="39"/>
    </row>
    <row r="12" spans="1:15" x14ac:dyDescent="0.25">
      <c r="A12" s="17" t="s">
        <v>13</v>
      </c>
      <c r="B12" s="19">
        <v>8000</v>
      </c>
      <c r="C12" s="19">
        <v>8000</v>
      </c>
      <c r="D12" s="19">
        <v>8000</v>
      </c>
      <c r="E12" s="19">
        <v>8000</v>
      </c>
      <c r="F12" s="19">
        <v>8000</v>
      </c>
      <c r="G12" s="19">
        <v>8000</v>
      </c>
      <c r="H12" s="19">
        <v>11000</v>
      </c>
      <c r="I12" s="19">
        <v>11000</v>
      </c>
      <c r="J12" s="19">
        <v>11000</v>
      </c>
      <c r="K12" s="19">
        <v>11000</v>
      </c>
      <c r="L12" s="19">
        <v>11000</v>
      </c>
      <c r="M12" s="19">
        <v>11000</v>
      </c>
      <c r="N12" s="19">
        <f t="shared" ref="N12:N14" si="2">SUM(B12:M12)</f>
        <v>114000</v>
      </c>
    </row>
    <row r="13" spans="1:15" x14ac:dyDescent="0.25">
      <c r="A13" s="17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5" x14ac:dyDescent="0.25">
      <c r="A14" s="21" t="s">
        <v>14</v>
      </c>
      <c r="B14" s="22">
        <f t="shared" ref="B14:M14" si="3">SUM(B12:B13)</f>
        <v>8000</v>
      </c>
      <c r="C14" s="22">
        <f t="shared" si="3"/>
        <v>8000</v>
      </c>
      <c r="D14" s="22">
        <f t="shared" si="3"/>
        <v>8000</v>
      </c>
      <c r="E14" s="22">
        <f t="shared" si="3"/>
        <v>8000</v>
      </c>
      <c r="F14" s="22">
        <f t="shared" si="3"/>
        <v>8000</v>
      </c>
      <c r="G14" s="22">
        <f t="shared" si="3"/>
        <v>8000</v>
      </c>
      <c r="H14" s="22">
        <f t="shared" si="3"/>
        <v>11000</v>
      </c>
      <c r="I14" s="22">
        <f t="shared" si="3"/>
        <v>11000</v>
      </c>
      <c r="J14" s="22">
        <f t="shared" si="3"/>
        <v>11000</v>
      </c>
      <c r="K14" s="22">
        <f t="shared" si="3"/>
        <v>11000</v>
      </c>
      <c r="L14" s="22">
        <f t="shared" si="3"/>
        <v>11000</v>
      </c>
      <c r="M14" s="22">
        <f t="shared" si="3"/>
        <v>11000</v>
      </c>
      <c r="N14" s="22">
        <f t="shared" si="2"/>
        <v>114000</v>
      </c>
    </row>
    <row r="15" spans="1:15" x14ac:dyDescent="0.25">
      <c r="A15" s="17" t="s">
        <v>73</v>
      </c>
      <c r="B15" s="30">
        <f>Ansätze!D128</f>
        <v>9.4E-2</v>
      </c>
      <c r="C15" s="30">
        <f>B15</f>
        <v>9.4E-2</v>
      </c>
      <c r="D15" s="30">
        <f>B15</f>
        <v>9.4E-2</v>
      </c>
      <c r="E15" s="30">
        <f>B15</f>
        <v>9.4E-2</v>
      </c>
      <c r="F15" s="30">
        <f>B15</f>
        <v>9.4E-2</v>
      </c>
      <c r="G15" s="30">
        <f>B15</f>
        <v>9.4E-2</v>
      </c>
      <c r="H15" s="30">
        <f>Ansätze!D137</f>
        <v>0.10100000000000001</v>
      </c>
      <c r="I15" s="30">
        <f>Ansätze!D143</f>
        <v>0.105</v>
      </c>
      <c r="J15" s="30">
        <f>Ansätze!D148</f>
        <v>0.109</v>
      </c>
      <c r="K15" s="30">
        <f>Ansätze!D152</f>
        <v>0.112</v>
      </c>
      <c r="L15" s="30">
        <f>Ansätze!D156</f>
        <v>0.115</v>
      </c>
      <c r="M15" s="30">
        <f>Ansätze!D158</f>
        <v>0.11700000000000001</v>
      </c>
      <c r="O15" s="19"/>
    </row>
    <row r="16" spans="1:15" x14ac:dyDescent="0.25">
      <c r="A16" s="17" t="s">
        <v>86</v>
      </c>
      <c r="B16" s="24">
        <f>B26*B15</f>
        <v>752</v>
      </c>
      <c r="C16" s="24">
        <f t="shared" ref="C16:J16" si="4">C26*C15-B18</f>
        <v>752</v>
      </c>
      <c r="D16" s="24">
        <f t="shared" si="4"/>
        <v>752</v>
      </c>
      <c r="E16" s="24">
        <f t="shared" si="4"/>
        <v>752</v>
      </c>
      <c r="F16" s="24">
        <f t="shared" si="4"/>
        <v>752</v>
      </c>
      <c r="G16" s="24">
        <f t="shared" si="4"/>
        <v>752</v>
      </c>
      <c r="H16" s="24">
        <f t="shared" si="4"/>
        <v>1447</v>
      </c>
      <c r="I16" s="24">
        <f t="shared" si="4"/>
        <v>1391</v>
      </c>
      <c r="J16" s="24">
        <f t="shared" si="4"/>
        <v>1479</v>
      </c>
      <c r="K16" s="24"/>
      <c r="L16" s="24"/>
      <c r="M16" s="24"/>
      <c r="N16" s="24">
        <f>SUM(B16:M16)</f>
        <v>8829</v>
      </c>
      <c r="O16" s="24"/>
    </row>
    <row r="17" spans="1:15" x14ac:dyDescent="0.25">
      <c r="A17" s="17" t="s">
        <v>47</v>
      </c>
      <c r="B17" s="24"/>
      <c r="C17" s="24"/>
      <c r="D17" s="24"/>
      <c r="E17" s="24"/>
      <c r="F17" s="24"/>
      <c r="G17" s="24"/>
      <c r="H17" s="24"/>
      <c r="I17" s="24"/>
      <c r="J17" s="24"/>
      <c r="K17" s="24">
        <f>K26*K15-J18</f>
        <v>243</v>
      </c>
      <c r="L17" s="24">
        <f>L26*L15-K18</f>
        <v>243</v>
      </c>
      <c r="M17" s="24">
        <f>M26*M15-L18</f>
        <v>162</v>
      </c>
      <c r="N17" s="24">
        <f>SUM(B17:M17)</f>
        <v>648</v>
      </c>
      <c r="O17" s="24"/>
    </row>
    <row r="18" spans="1:15" x14ac:dyDescent="0.25">
      <c r="A18" s="17" t="s">
        <v>87</v>
      </c>
      <c r="B18" s="24">
        <f>B16</f>
        <v>752</v>
      </c>
      <c r="C18" s="24">
        <f>B18+C16</f>
        <v>1504</v>
      </c>
      <c r="D18" s="24">
        <f t="shared" ref="D18:J18" si="5">C18+D16</f>
        <v>2256</v>
      </c>
      <c r="E18" s="24">
        <f t="shared" si="5"/>
        <v>3008</v>
      </c>
      <c r="F18" s="24">
        <f t="shared" si="5"/>
        <v>3760</v>
      </c>
      <c r="G18" s="24">
        <f t="shared" si="5"/>
        <v>4512</v>
      </c>
      <c r="H18" s="24">
        <f t="shared" si="5"/>
        <v>5959</v>
      </c>
      <c r="I18" s="24">
        <f t="shared" si="5"/>
        <v>7350</v>
      </c>
      <c r="J18" s="24">
        <f t="shared" si="5"/>
        <v>8829</v>
      </c>
      <c r="K18" s="24">
        <f>J18+K16+K17</f>
        <v>9072</v>
      </c>
      <c r="L18" s="24">
        <f t="shared" ref="L18:M18" si="6">K18+L16+L17</f>
        <v>9315</v>
      </c>
      <c r="M18" s="24">
        <f t="shared" si="6"/>
        <v>9477</v>
      </c>
      <c r="N18" s="24"/>
      <c r="O18" s="19"/>
    </row>
    <row r="19" spans="1:15" x14ac:dyDescent="0.25">
      <c r="A19" s="17" t="s">
        <v>72</v>
      </c>
      <c r="B19" s="24"/>
      <c r="C19" s="24"/>
      <c r="D19" s="24"/>
      <c r="E19" s="24"/>
      <c r="F19" s="24"/>
      <c r="G19" s="24"/>
      <c r="H19" s="24"/>
      <c r="I19" s="24"/>
      <c r="J19" s="24"/>
      <c r="K19" s="61">
        <f>Ansätze!F152</f>
        <v>0.15</v>
      </c>
      <c r="L19" s="61">
        <f>Ansätze!F156</f>
        <v>0.152</v>
      </c>
      <c r="M19" s="61">
        <f>Ansätze!F158</f>
        <v>0.153</v>
      </c>
      <c r="N19" s="24"/>
      <c r="O19" s="19"/>
    </row>
    <row r="20" spans="1:15" x14ac:dyDescent="0.25">
      <c r="A20" s="17" t="s">
        <v>84</v>
      </c>
      <c r="B20" s="24"/>
      <c r="C20" s="24"/>
      <c r="D20" s="24"/>
      <c r="E20" s="24"/>
      <c r="F20" s="24"/>
      <c r="G20" s="24"/>
      <c r="H20" s="24"/>
      <c r="I20" s="24"/>
      <c r="J20" s="24"/>
      <c r="K20" s="24">
        <f>K28*K19-J21</f>
        <v>1650</v>
      </c>
      <c r="L20" s="24">
        <f>L28*L19-K21</f>
        <v>1694</v>
      </c>
      <c r="M20" s="24">
        <f>M28*M19-L21</f>
        <v>1705</v>
      </c>
      <c r="N20" s="24">
        <f>SUM(B20:M20)</f>
        <v>5049</v>
      </c>
      <c r="O20" s="19"/>
    </row>
    <row r="21" spans="1:15" x14ac:dyDescent="0.25">
      <c r="A21" s="17" t="s">
        <v>85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f>K20+J21</f>
        <v>1650</v>
      </c>
      <c r="L21" s="24">
        <f>L20+K21</f>
        <v>3344</v>
      </c>
      <c r="M21" s="24">
        <f>M20+L21</f>
        <v>5049</v>
      </c>
      <c r="N21" s="24"/>
      <c r="O21" s="19"/>
    </row>
    <row r="22" spans="1:15" x14ac:dyDescent="0.25">
      <c r="A22" s="18" t="s">
        <v>79</v>
      </c>
      <c r="B22" s="27">
        <f>B16+B17+B20</f>
        <v>752</v>
      </c>
      <c r="C22" s="27">
        <f t="shared" ref="C22:M22" si="7">C16+C17+C20</f>
        <v>752</v>
      </c>
      <c r="D22" s="27">
        <f t="shared" si="7"/>
        <v>752</v>
      </c>
      <c r="E22" s="27">
        <f t="shared" si="7"/>
        <v>752</v>
      </c>
      <c r="F22" s="27">
        <f t="shared" si="7"/>
        <v>752</v>
      </c>
      <c r="G22" s="27">
        <f t="shared" si="7"/>
        <v>752</v>
      </c>
      <c r="H22" s="27">
        <f t="shared" si="7"/>
        <v>1447</v>
      </c>
      <c r="I22" s="27">
        <f t="shared" si="7"/>
        <v>1391</v>
      </c>
      <c r="J22" s="27">
        <f t="shared" si="7"/>
        <v>1479</v>
      </c>
      <c r="K22" s="27">
        <f t="shared" si="7"/>
        <v>1893</v>
      </c>
      <c r="L22" s="27">
        <f t="shared" si="7"/>
        <v>1937</v>
      </c>
      <c r="M22" s="27">
        <f t="shared" si="7"/>
        <v>1867</v>
      </c>
      <c r="N22" s="24">
        <f>SUM(B22:M22)</f>
        <v>14526</v>
      </c>
    </row>
    <row r="23" spans="1:15" x14ac:dyDescent="0.25">
      <c r="A23" s="12" t="s">
        <v>16</v>
      </c>
      <c r="B23" s="28">
        <f t="shared" ref="B23:M23" si="8">B14-B22</f>
        <v>7248</v>
      </c>
      <c r="C23" s="28">
        <f t="shared" si="8"/>
        <v>7248</v>
      </c>
      <c r="D23" s="28">
        <f t="shared" si="8"/>
        <v>7248</v>
      </c>
      <c r="E23" s="28">
        <f t="shared" si="8"/>
        <v>7248</v>
      </c>
      <c r="F23" s="28">
        <f t="shared" si="8"/>
        <v>7248</v>
      </c>
      <c r="G23" s="28">
        <f t="shared" si="8"/>
        <v>7248</v>
      </c>
      <c r="H23" s="28">
        <f t="shared" si="8"/>
        <v>9553</v>
      </c>
      <c r="I23" s="28">
        <f t="shared" si="8"/>
        <v>9609</v>
      </c>
      <c r="J23" s="28">
        <f t="shared" si="8"/>
        <v>9521</v>
      </c>
      <c r="K23" s="28">
        <f t="shared" si="8"/>
        <v>9107</v>
      </c>
      <c r="L23" s="28">
        <f t="shared" si="8"/>
        <v>9063</v>
      </c>
      <c r="M23" s="28">
        <f t="shared" si="8"/>
        <v>9133</v>
      </c>
      <c r="N23" s="28">
        <f>SUM(B23:M23)</f>
        <v>99474</v>
      </c>
    </row>
    <row r="25" spans="1:15" x14ac:dyDescent="0.25">
      <c r="A25" s="17" t="s">
        <v>48</v>
      </c>
      <c r="B25" s="31">
        <f t="shared" ref="B25:J25" si="9">SUM(B12:B13)</f>
        <v>8000</v>
      </c>
      <c r="C25" s="31">
        <f t="shared" si="9"/>
        <v>8000</v>
      </c>
      <c r="D25" s="31">
        <f t="shared" si="9"/>
        <v>8000</v>
      </c>
      <c r="E25" s="31">
        <f t="shared" si="9"/>
        <v>8000</v>
      </c>
      <c r="F25" s="31">
        <f t="shared" si="9"/>
        <v>8000</v>
      </c>
      <c r="G25" s="31">
        <f t="shared" si="9"/>
        <v>8000</v>
      </c>
      <c r="H25" s="31">
        <f t="shared" si="9"/>
        <v>11000</v>
      </c>
      <c r="I25" s="31">
        <f t="shared" si="9"/>
        <v>11000</v>
      </c>
      <c r="J25" s="31">
        <f t="shared" si="9"/>
        <v>11000</v>
      </c>
      <c r="K25" s="24"/>
      <c r="L25" s="24"/>
      <c r="M25" s="24"/>
      <c r="N25" s="24">
        <f>SUM(B25:M25)</f>
        <v>81000</v>
      </c>
    </row>
    <row r="26" spans="1:15" x14ac:dyDescent="0.25">
      <c r="A26" s="17" t="s">
        <v>49</v>
      </c>
      <c r="B26" s="24">
        <f>B25</f>
        <v>8000</v>
      </c>
      <c r="C26" s="24">
        <f t="shared" ref="C26:M26" si="10">B26+C25</f>
        <v>16000</v>
      </c>
      <c r="D26" s="24">
        <f t="shared" si="10"/>
        <v>24000</v>
      </c>
      <c r="E26" s="24">
        <f t="shared" si="10"/>
        <v>32000</v>
      </c>
      <c r="F26" s="24">
        <f t="shared" si="10"/>
        <v>40000</v>
      </c>
      <c r="G26" s="24">
        <f t="shared" si="10"/>
        <v>48000</v>
      </c>
      <c r="H26" s="24">
        <f t="shared" si="10"/>
        <v>59000</v>
      </c>
      <c r="I26" s="24">
        <f t="shared" si="10"/>
        <v>70000</v>
      </c>
      <c r="J26" s="24">
        <f t="shared" si="10"/>
        <v>81000</v>
      </c>
      <c r="K26" s="24">
        <f t="shared" si="10"/>
        <v>81000</v>
      </c>
      <c r="L26" s="24">
        <f t="shared" si="10"/>
        <v>81000</v>
      </c>
      <c r="M26" s="24">
        <f t="shared" si="10"/>
        <v>81000</v>
      </c>
      <c r="N26" s="19"/>
    </row>
    <row r="27" spans="1:15" x14ac:dyDescent="0.25">
      <c r="A27" s="17" t="s">
        <v>46</v>
      </c>
      <c r="B27" s="19"/>
      <c r="C27" s="19"/>
      <c r="D27" s="19"/>
      <c r="E27" s="19"/>
      <c r="F27" s="19"/>
      <c r="G27" s="24"/>
      <c r="H27" s="24"/>
      <c r="I27" s="24"/>
      <c r="J27" s="24"/>
      <c r="K27" s="49">
        <f>SUM(K12:K13)</f>
        <v>11000</v>
      </c>
      <c r="L27" s="49">
        <f>SUM(L12:L13)</f>
        <v>11000</v>
      </c>
      <c r="M27" s="49">
        <f>SUM(M12:M13)</f>
        <v>11000</v>
      </c>
      <c r="N27" s="24">
        <f>SUM(B27:M27)</f>
        <v>33000</v>
      </c>
    </row>
    <row r="28" spans="1:15" x14ac:dyDescent="0.25">
      <c r="A28" s="17" t="s">
        <v>50</v>
      </c>
      <c r="B28" s="19"/>
      <c r="C28" s="19"/>
      <c r="D28" s="19"/>
      <c r="E28" s="19"/>
      <c r="F28" s="19"/>
      <c r="G28" s="24"/>
      <c r="H28" s="24"/>
      <c r="I28" s="24"/>
      <c r="J28" s="24"/>
      <c r="K28" s="24">
        <f t="shared" ref="K28:M28" si="11">K27+J28</f>
        <v>11000</v>
      </c>
      <c r="L28" s="24">
        <f t="shared" si="11"/>
        <v>22000</v>
      </c>
      <c r="M28" s="24">
        <f t="shared" si="11"/>
        <v>33000</v>
      </c>
      <c r="N28" s="19"/>
    </row>
    <row r="29" spans="1:15" x14ac:dyDescent="0.25">
      <c r="A29" s="17" t="s">
        <v>30</v>
      </c>
      <c r="B29" s="19">
        <f t="shared" ref="B29:J29" si="12">B25</f>
        <v>8000</v>
      </c>
      <c r="C29" s="19">
        <f t="shared" si="12"/>
        <v>8000</v>
      </c>
      <c r="D29" s="19">
        <f t="shared" si="12"/>
        <v>8000</v>
      </c>
      <c r="E29" s="19">
        <f t="shared" si="12"/>
        <v>8000</v>
      </c>
      <c r="F29" s="19">
        <f t="shared" si="12"/>
        <v>8000</v>
      </c>
      <c r="G29" s="19">
        <f t="shared" si="12"/>
        <v>8000</v>
      </c>
      <c r="H29" s="19">
        <f t="shared" si="12"/>
        <v>11000</v>
      </c>
      <c r="I29" s="19">
        <f t="shared" si="12"/>
        <v>11000</v>
      </c>
      <c r="J29" s="19">
        <f t="shared" si="12"/>
        <v>11000</v>
      </c>
      <c r="K29" s="19">
        <f>K27</f>
        <v>11000</v>
      </c>
      <c r="L29" s="19">
        <f>L27</f>
        <v>11000</v>
      </c>
      <c r="M29" s="19">
        <f>M27</f>
        <v>11000</v>
      </c>
      <c r="N29" s="24">
        <f>SUM(B29:M29)</f>
        <v>114000</v>
      </c>
    </row>
    <row r="30" spans="1:15" x14ac:dyDescent="0.25">
      <c r="A30" s="17" t="s">
        <v>101</v>
      </c>
      <c r="B30" s="19">
        <f>B12</f>
        <v>8000</v>
      </c>
      <c r="C30" s="19">
        <f t="shared" ref="C30:M30" si="13">C12</f>
        <v>8000</v>
      </c>
      <c r="D30" s="19">
        <f t="shared" si="13"/>
        <v>8000</v>
      </c>
      <c r="E30" s="19">
        <f t="shared" si="13"/>
        <v>8000</v>
      </c>
      <c r="F30" s="19">
        <f t="shared" si="13"/>
        <v>8000</v>
      </c>
      <c r="G30" s="19">
        <f t="shared" si="13"/>
        <v>8000</v>
      </c>
      <c r="H30" s="19">
        <f t="shared" si="13"/>
        <v>11000</v>
      </c>
      <c r="I30" s="19">
        <f t="shared" si="13"/>
        <v>11000</v>
      </c>
      <c r="J30" s="19">
        <f t="shared" si="13"/>
        <v>11000</v>
      </c>
      <c r="K30" s="19">
        <f t="shared" si="13"/>
        <v>11000</v>
      </c>
      <c r="L30" s="19">
        <f t="shared" si="13"/>
        <v>11000</v>
      </c>
      <c r="M30" s="19">
        <f t="shared" si="13"/>
        <v>11000</v>
      </c>
      <c r="N30" s="24">
        <f>SUM(B30:M30)</f>
        <v>114000</v>
      </c>
    </row>
    <row r="31" spans="1:15" x14ac:dyDescent="0.25">
      <c r="A31" s="17" t="s">
        <v>102</v>
      </c>
      <c r="B31" s="19">
        <f>B30</f>
        <v>8000</v>
      </c>
      <c r="C31" s="19">
        <f>C30+B31</f>
        <v>16000</v>
      </c>
      <c r="D31" s="19">
        <f t="shared" ref="D31:M31" si="14">D30+C31</f>
        <v>24000</v>
      </c>
      <c r="E31" s="19">
        <f t="shared" si="14"/>
        <v>32000</v>
      </c>
      <c r="F31" s="19">
        <f t="shared" si="14"/>
        <v>40000</v>
      </c>
      <c r="G31" s="19">
        <f t="shared" si="14"/>
        <v>48000</v>
      </c>
      <c r="H31" s="19">
        <f t="shared" si="14"/>
        <v>59000</v>
      </c>
      <c r="I31" s="19">
        <f t="shared" si="14"/>
        <v>70000</v>
      </c>
      <c r="J31" s="19">
        <f t="shared" si="14"/>
        <v>81000</v>
      </c>
      <c r="K31" s="19">
        <f t="shared" si="14"/>
        <v>92000</v>
      </c>
      <c r="L31" s="19">
        <f t="shared" si="14"/>
        <v>103000</v>
      </c>
      <c r="M31" s="19">
        <f t="shared" si="14"/>
        <v>114000</v>
      </c>
      <c r="N31" s="24"/>
    </row>
    <row r="32" spans="1:15" x14ac:dyDescent="0.25">
      <c r="A32" s="17" t="s">
        <v>105</v>
      </c>
      <c r="B32" s="24">
        <f t="shared" ref="B32:M32" si="15">SUM(B31/B10*B11)</f>
        <v>96000</v>
      </c>
      <c r="C32" s="24">
        <f t="shared" si="15"/>
        <v>96000</v>
      </c>
      <c r="D32" s="24">
        <f t="shared" si="15"/>
        <v>96000</v>
      </c>
      <c r="E32" s="24">
        <f t="shared" si="15"/>
        <v>96000</v>
      </c>
      <c r="F32" s="24">
        <f t="shared" si="15"/>
        <v>96000</v>
      </c>
      <c r="G32" s="24">
        <f t="shared" si="15"/>
        <v>96000</v>
      </c>
      <c r="H32" s="24">
        <f t="shared" si="15"/>
        <v>101142.85714285714</v>
      </c>
      <c r="I32" s="24">
        <f t="shared" si="15"/>
        <v>105000</v>
      </c>
      <c r="J32" s="24">
        <f t="shared" si="15"/>
        <v>108000</v>
      </c>
      <c r="K32" s="24">
        <f t="shared" si="15"/>
        <v>110400</v>
      </c>
      <c r="L32" s="24">
        <f t="shared" si="15"/>
        <v>112363.63636363637</v>
      </c>
      <c r="M32" s="24">
        <f t="shared" si="15"/>
        <v>114000</v>
      </c>
      <c r="N32" s="24"/>
    </row>
    <row r="33" spans="1:14" x14ac:dyDescent="0.25">
      <c r="A33" s="17" t="s">
        <v>106</v>
      </c>
      <c r="B33" s="118">
        <f>SUM(B32/12)</f>
        <v>8000</v>
      </c>
      <c r="C33" s="118">
        <f t="shared" ref="C33:M33" si="16">SUM(C32/12)</f>
        <v>8000</v>
      </c>
      <c r="D33" s="118">
        <f t="shared" si="16"/>
        <v>8000</v>
      </c>
      <c r="E33" s="118">
        <f t="shared" si="16"/>
        <v>8000</v>
      </c>
      <c r="F33" s="118">
        <f t="shared" si="16"/>
        <v>8000</v>
      </c>
      <c r="G33" s="118">
        <f t="shared" si="16"/>
        <v>8000</v>
      </c>
      <c r="H33" s="118">
        <f t="shared" si="16"/>
        <v>8428.5714285714294</v>
      </c>
      <c r="I33" s="118">
        <f t="shared" si="16"/>
        <v>8750</v>
      </c>
      <c r="J33" s="118">
        <f t="shared" si="16"/>
        <v>9000</v>
      </c>
      <c r="K33" s="118">
        <f t="shared" si="16"/>
        <v>9200</v>
      </c>
      <c r="L33" s="118">
        <f t="shared" si="16"/>
        <v>9363.636363636364</v>
      </c>
      <c r="M33" s="118">
        <f t="shared" si="16"/>
        <v>9500</v>
      </c>
      <c r="N33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4:M16 B18:M29 B17:J17 L17:M17 B31:M31" formulaRange="1"/>
  </ignoredErrors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7030A0"/>
  </sheetPr>
  <dimension ref="A1:I32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" style="13" customWidth="1"/>
    <col min="2" max="6" width="8.6640625" style="13" customWidth="1"/>
    <col min="7" max="16384" width="11.5546875" style="13"/>
  </cols>
  <sheetData>
    <row r="1" spans="1:9" s="12" customFormat="1" x14ac:dyDescent="0.25">
      <c r="A1" s="190" t="s">
        <v>365</v>
      </c>
      <c r="B1" s="190"/>
      <c r="C1" s="190"/>
      <c r="D1" s="190"/>
      <c r="E1" s="190"/>
      <c r="F1" s="190"/>
      <c r="G1" s="190"/>
      <c r="H1" s="190"/>
      <c r="I1" s="190"/>
    </row>
    <row r="2" spans="1:9" s="12" customFormat="1" x14ac:dyDescent="0.25">
      <c r="A2" s="13" t="s">
        <v>108</v>
      </c>
      <c r="B2" s="13"/>
      <c r="C2" s="13"/>
      <c r="E2" s="73">
        <v>44316</v>
      </c>
    </row>
    <row r="3" spans="1:9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15"/>
    </row>
    <row r="4" spans="1:9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15"/>
    </row>
    <row r="5" spans="1:9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12</v>
      </c>
    </row>
    <row r="6" spans="1:9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15"/>
    </row>
    <row r="7" spans="1:9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/>
    </row>
    <row r="8" spans="1:9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38">
        <f>SUM(B8:E8)</f>
        <v>120</v>
      </c>
    </row>
    <row r="9" spans="1:9" x14ac:dyDescent="0.25">
      <c r="A9" s="17" t="s">
        <v>20</v>
      </c>
      <c r="B9" s="15">
        <f>B8</f>
        <v>30</v>
      </c>
      <c r="C9" s="15">
        <f>B9+C8</f>
        <v>60</v>
      </c>
      <c r="D9" s="15">
        <f t="shared" ref="D9:E9" si="0">C9+D8</f>
        <v>90</v>
      </c>
      <c r="E9" s="15">
        <f t="shared" si="0"/>
        <v>120</v>
      </c>
      <c r="F9" s="15"/>
    </row>
    <row r="10" spans="1:9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/>
    </row>
    <row r="11" spans="1:9" x14ac:dyDescent="0.25">
      <c r="A11" s="18" t="s">
        <v>337</v>
      </c>
      <c r="B11" s="112">
        <f>B12</f>
        <v>5000</v>
      </c>
      <c r="C11" s="112">
        <f>C12+B11</f>
        <v>10000</v>
      </c>
      <c r="D11" s="112">
        <f t="shared" ref="D11:E11" si="1">D12+C11</f>
        <v>15000</v>
      </c>
      <c r="E11" s="112">
        <f t="shared" si="1"/>
        <v>20000</v>
      </c>
      <c r="F11" s="39"/>
    </row>
    <row r="12" spans="1:9" x14ac:dyDescent="0.25">
      <c r="A12" s="17" t="s">
        <v>13</v>
      </c>
      <c r="B12" s="19">
        <v>5000</v>
      </c>
      <c r="C12" s="19">
        <v>5000</v>
      </c>
      <c r="D12" s="19">
        <v>5000</v>
      </c>
      <c r="E12" s="19">
        <v>5000</v>
      </c>
      <c r="F12" s="19">
        <f>SUM(B12:E12)</f>
        <v>20000</v>
      </c>
    </row>
    <row r="13" spans="1:9" x14ac:dyDescent="0.25">
      <c r="A13" s="17" t="s">
        <v>35</v>
      </c>
      <c r="B13" s="19"/>
      <c r="C13" s="19"/>
      <c r="D13" s="19"/>
      <c r="E13" s="19">
        <f>E11/12</f>
        <v>1666.6666666666667</v>
      </c>
      <c r="F13" s="19">
        <f>SUM(B13:E13)</f>
        <v>1666.6666666666667</v>
      </c>
    </row>
    <row r="14" spans="1:9" x14ac:dyDescent="0.25">
      <c r="A14" s="17"/>
      <c r="B14" s="19"/>
      <c r="C14" s="19"/>
      <c r="D14" s="19"/>
      <c r="E14" s="19"/>
      <c r="F14" s="19">
        <f>SUM(B14:E14)</f>
        <v>0</v>
      </c>
    </row>
    <row r="15" spans="1:9" x14ac:dyDescent="0.25">
      <c r="A15" s="21" t="s">
        <v>14</v>
      </c>
      <c r="B15" s="22">
        <f t="shared" ref="B15:E15" si="2">SUM(B12:B14)</f>
        <v>5000</v>
      </c>
      <c r="C15" s="22">
        <f t="shared" si="2"/>
        <v>5000</v>
      </c>
      <c r="D15" s="22">
        <f t="shared" si="2"/>
        <v>5000</v>
      </c>
      <c r="E15" s="22">
        <f t="shared" si="2"/>
        <v>6666.666666666667</v>
      </c>
      <c r="F15" s="22">
        <f>SUM(B15:E15)</f>
        <v>21666.666666666668</v>
      </c>
    </row>
    <row r="16" spans="1:9" x14ac:dyDescent="0.25">
      <c r="A16" s="17" t="s">
        <v>75</v>
      </c>
      <c r="B16" s="58">
        <f>Ansätze!C68</f>
        <v>9.5000000000000001E-2</v>
      </c>
      <c r="C16" s="58">
        <f>B16</f>
        <v>9.5000000000000001E-2</v>
      </c>
      <c r="D16" s="58">
        <f>B16</f>
        <v>9.5000000000000001E-2</v>
      </c>
      <c r="E16" s="58">
        <f>Ansätze!C77</f>
        <v>0.10400000000000001</v>
      </c>
      <c r="G16" s="19"/>
    </row>
    <row r="17" spans="1:7" x14ac:dyDescent="0.25">
      <c r="A17" s="17" t="s">
        <v>80</v>
      </c>
      <c r="B17" s="24">
        <f>B27*B16</f>
        <v>475</v>
      </c>
      <c r="C17" s="24">
        <f>C27*C16-B19</f>
        <v>475</v>
      </c>
      <c r="D17" s="24">
        <f>D27*D16-C19</f>
        <v>475</v>
      </c>
      <c r="E17" s="24">
        <f>E27*E16-D19</f>
        <v>828.33333333333348</v>
      </c>
      <c r="F17" s="24">
        <f>SUM(B17:E17)</f>
        <v>2253.3333333333335</v>
      </c>
      <c r="G17" s="24"/>
    </row>
    <row r="18" spans="1:7" x14ac:dyDescent="0.25">
      <c r="A18" s="17" t="s">
        <v>54</v>
      </c>
      <c r="B18" s="24"/>
      <c r="C18" s="24"/>
      <c r="D18" s="24"/>
      <c r="E18" s="24"/>
      <c r="F18" s="24">
        <f>SUM(B18:E18)</f>
        <v>0</v>
      </c>
      <c r="G18" s="24"/>
    </row>
    <row r="19" spans="1:7" x14ac:dyDescent="0.25">
      <c r="A19" s="17" t="s">
        <v>81</v>
      </c>
      <c r="B19" s="24">
        <f>B17</f>
        <v>475</v>
      </c>
      <c r="C19" s="24">
        <f>B19+C17</f>
        <v>950</v>
      </c>
      <c r="D19" s="24">
        <f>C19+D17</f>
        <v>1425</v>
      </c>
      <c r="E19" s="24">
        <f>D19+E17</f>
        <v>2253.3333333333335</v>
      </c>
      <c r="F19" s="24"/>
      <c r="G19" s="19"/>
    </row>
    <row r="20" spans="1:7" x14ac:dyDescent="0.25">
      <c r="A20" s="17" t="s">
        <v>73</v>
      </c>
      <c r="B20" s="24"/>
      <c r="C20" s="24"/>
      <c r="D20" s="24"/>
      <c r="E20" s="24"/>
      <c r="F20" s="24"/>
      <c r="G20" s="19"/>
    </row>
    <row r="21" spans="1:7" x14ac:dyDescent="0.25">
      <c r="A21" s="17" t="s">
        <v>86</v>
      </c>
      <c r="B21" s="24"/>
      <c r="C21" s="24"/>
      <c r="D21" s="24"/>
      <c r="E21" s="24"/>
      <c r="F21" s="24">
        <f>SUM(B21:E21)</f>
        <v>0</v>
      </c>
      <c r="G21" s="19"/>
    </row>
    <row r="22" spans="1:7" x14ac:dyDescent="0.25">
      <c r="A22" s="17" t="s">
        <v>87</v>
      </c>
      <c r="B22" s="24"/>
      <c r="C22" s="24"/>
      <c r="D22" s="24"/>
      <c r="E22" s="24"/>
      <c r="F22" s="24"/>
      <c r="G22" s="19"/>
    </row>
    <row r="23" spans="1:7" x14ac:dyDescent="0.25">
      <c r="A23" s="18" t="s">
        <v>79</v>
      </c>
      <c r="B23" s="33">
        <f>B17+B18+B21</f>
        <v>475</v>
      </c>
      <c r="C23" s="33">
        <f>C17+C18+C21</f>
        <v>475</v>
      </c>
      <c r="D23" s="33">
        <f>D17+D18+D21</f>
        <v>475</v>
      </c>
      <c r="E23" s="33">
        <f>E17+E18+E21</f>
        <v>828.33333333333348</v>
      </c>
      <c r="F23" s="27">
        <f>SUM(B23:E23)</f>
        <v>2253.3333333333335</v>
      </c>
      <c r="G23" s="19"/>
    </row>
    <row r="24" spans="1:7" x14ac:dyDescent="0.25">
      <c r="A24" s="12" t="s">
        <v>16</v>
      </c>
      <c r="B24" s="28">
        <f t="shared" ref="B24:E24" si="3">B15-B23</f>
        <v>4525</v>
      </c>
      <c r="C24" s="28">
        <f t="shared" si="3"/>
        <v>4525</v>
      </c>
      <c r="D24" s="28">
        <f t="shared" si="3"/>
        <v>4525</v>
      </c>
      <c r="E24" s="28">
        <f t="shared" si="3"/>
        <v>5838.3333333333339</v>
      </c>
      <c r="F24" s="28">
        <f>SUM(B24:E24)</f>
        <v>19413.333333333336</v>
      </c>
    </row>
    <row r="26" spans="1:7" x14ac:dyDescent="0.25">
      <c r="A26" s="17" t="s">
        <v>41</v>
      </c>
      <c r="B26" s="56">
        <f>SUM(B12:B14)</f>
        <v>5000</v>
      </c>
      <c r="C26" s="56">
        <f>SUM(C12:C14)</f>
        <v>5000</v>
      </c>
      <c r="D26" s="56">
        <f>SUM(D12:D14)</f>
        <v>5000</v>
      </c>
      <c r="E26" s="56">
        <f>SUM(E12:E14)</f>
        <v>6666.666666666667</v>
      </c>
      <c r="F26" s="24">
        <f>SUM(B26:E26)</f>
        <v>21666.666666666668</v>
      </c>
    </row>
    <row r="27" spans="1:7" x14ac:dyDescent="0.25">
      <c r="A27" s="17" t="s">
        <v>42</v>
      </c>
      <c r="B27" s="24">
        <f>B26</f>
        <v>5000</v>
      </c>
      <c r="C27" s="24">
        <f t="shared" ref="C27:E27" si="4">B27+C26</f>
        <v>10000</v>
      </c>
      <c r="D27" s="24">
        <f t="shared" si="4"/>
        <v>15000</v>
      </c>
      <c r="E27" s="24">
        <f t="shared" si="4"/>
        <v>21666.666666666668</v>
      </c>
      <c r="F27" s="19"/>
    </row>
    <row r="28" spans="1:7" x14ac:dyDescent="0.25">
      <c r="A28" s="17" t="s">
        <v>30</v>
      </c>
      <c r="B28" s="19">
        <f>B26</f>
        <v>5000</v>
      </c>
      <c r="C28" s="19">
        <f>C26</f>
        <v>5000</v>
      </c>
      <c r="D28" s="19">
        <f>D26</f>
        <v>5000</v>
      </c>
      <c r="E28" s="19">
        <f>E26</f>
        <v>6666.666666666667</v>
      </c>
      <c r="F28" s="24">
        <f>SUM(B28:E28)</f>
        <v>21666.666666666668</v>
      </c>
    </row>
    <row r="29" spans="1:7" x14ac:dyDescent="0.25">
      <c r="A29" s="17" t="s">
        <v>101</v>
      </c>
      <c r="B29" s="19">
        <f>B12+B13</f>
        <v>5000</v>
      </c>
      <c r="C29" s="19">
        <f>C12+C13</f>
        <v>5000</v>
      </c>
      <c r="D29" s="19">
        <f>D12+D13</f>
        <v>5000</v>
      </c>
      <c r="E29" s="19">
        <f>E12+E13</f>
        <v>6666.666666666667</v>
      </c>
      <c r="F29" s="24">
        <f>SUM(B29:E29)</f>
        <v>21666.666666666668</v>
      </c>
    </row>
    <row r="30" spans="1:7" x14ac:dyDescent="0.25">
      <c r="A30" s="17" t="s">
        <v>102</v>
      </c>
      <c r="B30" s="19">
        <f>B29</f>
        <v>5000</v>
      </c>
      <c r="C30" s="19">
        <f>C29+B30</f>
        <v>10000</v>
      </c>
      <c r="D30" s="19">
        <f t="shared" ref="D30:E30" si="5">D29+C30</f>
        <v>15000</v>
      </c>
      <c r="E30" s="19">
        <f t="shared" si="5"/>
        <v>21666.666666666668</v>
      </c>
      <c r="F30" s="24"/>
    </row>
    <row r="31" spans="1:7" x14ac:dyDescent="0.25">
      <c r="A31" s="17" t="s">
        <v>105</v>
      </c>
      <c r="B31" s="24">
        <f>SUM(B30/B9*B10)</f>
        <v>60000</v>
      </c>
      <c r="C31" s="24">
        <f>SUM(C30/C9*C10)</f>
        <v>60000</v>
      </c>
      <c r="D31" s="24">
        <f>SUM(D30/D9*D10)</f>
        <v>60000</v>
      </c>
      <c r="E31" s="24">
        <f>SUM(E30/E9*E10)</f>
        <v>65000.000000000007</v>
      </c>
      <c r="F31" s="24"/>
    </row>
    <row r="32" spans="1:7" x14ac:dyDescent="0.25">
      <c r="A32" s="17" t="s">
        <v>106</v>
      </c>
      <c r="B32" s="118">
        <f>SUM(B31/12)</f>
        <v>5000</v>
      </c>
      <c r="C32" s="118">
        <f t="shared" ref="C32:E32" si="6">SUM(C31/12)</f>
        <v>5000</v>
      </c>
      <c r="D32" s="118">
        <f t="shared" si="6"/>
        <v>5000</v>
      </c>
      <c r="E32" s="118">
        <f t="shared" si="6"/>
        <v>5416.666666666667</v>
      </c>
      <c r="F32" s="24"/>
    </row>
  </sheetData>
  <mergeCells count="1">
    <mergeCell ref="A1:I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5:E27" formulaRange="1"/>
  </ignoredErrors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7030A0"/>
  </sheetPr>
  <dimension ref="A1:K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1.109375" style="13" customWidth="1"/>
    <col min="2" max="10" width="8.6640625" style="13" customWidth="1"/>
    <col min="11" max="16384" width="11.5546875" style="13"/>
  </cols>
  <sheetData>
    <row r="1" spans="1:11" s="12" customFormat="1" x14ac:dyDescent="0.25">
      <c r="A1" s="190" t="s">
        <v>366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12" customFormat="1" x14ac:dyDescent="0.25">
      <c r="A2" s="13" t="s">
        <v>112</v>
      </c>
      <c r="B2" s="73">
        <v>44317</v>
      </c>
    </row>
    <row r="3" spans="1:11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15"/>
    </row>
    <row r="4" spans="1:11" x14ac:dyDescent="0.25">
      <c r="A4" s="13" t="s">
        <v>24</v>
      </c>
      <c r="B4" s="34" t="s">
        <v>31</v>
      </c>
      <c r="C4" s="34" t="s">
        <v>32</v>
      </c>
      <c r="D4" s="34" t="s">
        <v>32</v>
      </c>
      <c r="E4" s="34" t="s">
        <v>32</v>
      </c>
      <c r="F4" s="34" t="s">
        <v>32</v>
      </c>
      <c r="G4" s="34" t="s">
        <v>32</v>
      </c>
      <c r="H4" s="34" t="s">
        <v>32</v>
      </c>
      <c r="I4" s="34" t="s">
        <v>32</v>
      </c>
      <c r="J4" s="15"/>
    </row>
    <row r="5" spans="1:11" s="12" customFormat="1" x14ac:dyDescent="0.25">
      <c r="A5" s="16" t="s">
        <v>21</v>
      </c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5" t="s">
        <v>11</v>
      </c>
      <c r="J5" s="35" t="s">
        <v>12</v>
      </c>
    </row>
    <row r="6" spans="1:11" x14ac:dyDescent="0.25">
      <c r="A6" s="17" t="s">
        <v>76</v>
      </c>
      <c r="B6" s="57" t="s">
        <v>17</v>
      </c>
      <c r="C6" s="37" t="s">
        <v>22</v>
      </c>
      <c r="D6" s="37" t="s">
        <v>22</v>
      </c>
      <c r="E6" s="37" t="s">
        <v>22</v>
      </c>
      <c r="F6" s="37" t="s">
        <v>22</v>
      </c>
      <c r="G6" s="37" t="s">
        <v>22</v>
      </c>
      <c r="H6" s="37" t="s">
        <v>22</v>
      </c>
      <c r="I6" s="37" t="s">
        <v>22</v>
      </c>
      <c r="J6" s="15"/>
    </row>
    <row r="7" spans="1:11" ht="24" x14ac:dyDescent="0.25">
      <c r="A7" s="130" t="s">
        <v>95</v>
      </c>
      <c r="B7" s="15"/>
      <c r="C7" s="155" t="s">
        <v>151</v>
      </c>
      <c r="D7" s="15"/>
      <c r="E7" s="15"/>
      <c r="F7" s="15"/>
      <c r="G7" s="15"/>
      <c r="H7" s="15"/>
      <c r="I7" s="15"/>
      <c r="J7" s="15"/>
    </row>
    <row r="8" spans="1:11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/>
    </row>
    <row r="9" spans="1:11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38">
        <f>SUM(B9:I9)</f>
        <v>240</v>
      </c>
    </row>
    <row r="10" spans="1:11" x14ac:dyDescent="0.25">
      <c r="A10" s="17" t="s">
        <v>20</v>
      </c>
      <c r="B10" s="15">
        <f>B9</f>
        <v>30</v>
      </c>
      <c r="C10" s="15">
        <f t="shared" ref="C10:I10" si="0">B10+C9</f>
        <v>60</v>
      </c>
      <c r="D10" s="15">
        <f t="shared" si="0"/>
        <v>90</v>
      </c>
      <c r="E10" s="15">
        <f t="shared" si="0"/>
        <v>120</v>
      </c>
      <c r="F10" s="15">
        <f t="shared" si="0"/>
        <v>150</v>
      </c>
      <c r="G10" s="15">
        <f t="shared" si="0"/>
        <v>180</v>
      </c>
      <c r="H10" s="15">
        <f t="shared" si="0"/>
        <v>210</v>
      </c>
      <c r="I10" s="15">
        <f t="shared" si="0"/>
        <v>240</v>
      </c>
      <c r="J10" s="15"/>
    </row>
    <row r="11" spans="1:11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64">
        <v>360</v>
      </c>
      <c r="J11" s="64"/>
    </row>
    <row r="12" spans="1:11" x14ac:dyDescent="0.25">
      <c r="A12" s="18" t="s">
        <v>337</v>
      </c>
      <c r="B12" s="112">
        <f>B13</f>
        <v>5000</v>
      </c>
      <c r="C12" s="112">
        <f>C13+B12</f>
        <v>10000</v>
      </c>
      <c r="D12" s="112">
        <f t="shared" ref="D12:I12" si="1">D13+C12</f>
        <v>15000</v>
      </c>
      <c r="E12" s="112">
        <f t="shared" si="1"/>
        <v>20000</v>
      </c>
      <c r="F12" s="112">
        <f t="shared" si="1"/>
        <v>25000</v>
      </c>
      <c r="G12" s="112">
        <f t="shared" si="1"/>
        <v>30000</v>
      </c>
      <c r="H12" s="112">
        <f t="shared" si="1"/>
        <v>35000</v>
      </c>
      <c r="I12" s="112">
        <f t="shared" si="1"/>
        <v>40000</v>
      </c>
      <c r="J12" s="39"/>
    </row>
    <row r="13" spans="1:11" x14ac:dyDescent="0.25">
      <c r="A13" s="17" t="s">
        <v>13</v>
      </c>
      <c r="B13" s="19">
        <v>5000</v>
      </c>
      <c r="C13" s="19">
        <v>5000</v>
      </c>
      <c r="D13" s="19">
        <v>5000</v>
      </c>
      <c r="E13" s="19">
        <v>5000</v>
      </c>
      <c r="F13" s="19">
        <v>5000</v>
      </c>
      <c r="G13" s="19">
        <v>5000</v>
      </c>
      <c r="H13" s="19">
        <v>5000</v>
      </c>
      <c r="I13" s="19">
        <v>5000</v>
      </c>
      <c r="J13" s="19">
        <f>SUM(B13:I13)</f>
        <v>40000</v>
      </c>
    </row>
    <row r="14" spans="1:11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>
        <f>I12/12</f>
        <v>3333.3333333333335</v>
      </c>
      <c r="J14" s="19">
        <f>SUM(B14:I14)</f>
        <v>3333.3333333333335</v>
      </c>
    </row>
    <row r="15" spans="1:11" x14ac:dyDescent="0.25">
      <c r="A15" s="17"/>
      <c r="B15" s="19"/>
      <c r="C15" s="19"/>
      <c r="D15" s="19"/>
      <c r="E15" s="19"/>
      <c r="F15" s="19"/>
      <c r="G15" s="19"/>
      <c r="H15" s="19"/>
      <c r="I15" s="19"/>
      <c r="J15" s="19"/>
    </row>
    <row r="16" spans="1:11" x14ac:dyDescent="0.25">
      <c r="A16" s="21" t="s">
        <v>14</v>
      </c>
      <c r="B16" s="22">
        <f t="shared" ref="B16:I16" si="2">SUM(B13:B15)</f>
        <v>5000</v>
      </c>
      <c r="C16" s="22">
        <f t="shared" si="2"/>
        <v>5000</v>
      </c>
      <c r="D16" s="22">
        <f t="shared" si="2"/>
        <v>5000</v>
      </c>
      <c r="E16" s="22">
        <f t="shared" si="2"/>
        <v>5000</v>
      </c>
      <c r="F16" s="22">
        <f t="shared" si="2"/>
        <v>5000</v>
      </c>
      <c r="G16" s="22">
        <f t="shared" si="2"/>
        <v>5000</v>
      </c>
      <c r="H16" s="22">
        <f t="shared" si="2"/>
        <v>5000</v>
      </c>
      <c r="I16" s="22">
        <f t="shared" si="2"/>
        <v>8333.3333333333339</v>
      </c>
      <c r="J16" s="22">
        <f>SUM(B16:I16)</f>
        <v>43333.333333333336</v>
      </c>
    </row>
    <row r="17" spans="1:11" x14ac:dyDescent="0.25">
      <c r="A17" s="17" t="s">
        <v>75</v>
      </c>
      <c r="B17" s="58">
        <f>Ansätze!C68</f>
        <v>9.5000000000000001E-2</v>
      </c>
      <c r="C17" s="58">
        <f>$B$17</f>
        <v>9.5000000000000001E-2</v>
      </c>
      <c r="D17" s="58">
        <f t="shared" ref="D17:H17" si="3">$B$17</f>
        <v>9.5000000000000001E-2</v>
      </c>
      <c r="E17" s="58">
        <f t="shared" si="3"/>
        <v>9.5000000000000001E-2</v>
      </c>
      <c r="F17" s="58">
        <f t="shared" si="3"/>
        <v>9.5000000000000001E-2</v>
      </c>
      <c r="G17" s="58">
        <f t="shared" si="3"/>
        <v>9.5000000000000001E-2</v>
      </c>
      <c r="H17" s="58">
        <f t="shared" si="3"/>
        <v>9.5000000000000001E-2</v>
      </c>
      <c r="I17" s="58">
        <f>Ansätze!C77</f>
        <v>0.10400000000000001</v>
      </c>
      <c r="K17" s="19"/>
    </row>
    <row r="18" spans="1:11" x14ac:dyDescent="0.25">
      <c r="A18" s="17" t="s">
        <v>80</v>
      </c>
      <c r="B18" s="24">
        <f>B28*B17</f>
        <v>475</v>
      </c>
      <c r="C18" s="24"/>
      <c r="D18" s="24"/>
      <c r="E18" s="24"/>
      <c r="F18" s="24"/>
      <c r="G18" s="24"/>
      <c r="H18" s="24"/>
      <c r="I18" s="24"/>
      <c r="J18" s="24">
        <f>SUM(B18:I18)</f>
        <v>475</v>
      </c>
      <c r="K18" s="24"/>
    </row>
    <row r="19" spans="1:11" x14ac:dyDescent="0.25">
      <c r="A19" s="17" t="s">
        <v>54</v>
      </c>
      <c r="B19" s="24"/>
      <c r="C19" s="24">
        <f t="shared" ref="C19:I19" si="4">C28*C17-B20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45</v>
      </c>
      <c r="J19" s="24">
        <f>SUM(B19:I19)</f>
        <v>45</v>
      </c>
      <c r="K19" s="24"/>
    </row>
    <row r="20" spans="1:11" x14ac:dyDescent="0.25">
      <c r="A20" s="17" t="s">
        <v>81</v>
      </c>
      <c r="B20" s="24">
        <f>B18</f>
        <v>475</v>
      </c>
      <c r="C20" s="24">
        <f>B20+C19</f>
        <v>475</v>
      </c>
      <c r="D20" s="24">
        <f t="shared" ref="D20:I20" si="5">C20+D19</f>
        <v>475</v>
      </c>
      <c r="E20" s="24">
        <f t="shared" si="5"/>
        <v>475</v>
      </c>
      <c r="F20" s="24">
        <f t="shared" si="5"/>
        <v>475</v>
      </c>
      <c r="G20" s="24">
        <f t="shared" si="5"/>
        <v>475</v>
      </c>
      <c r="H20" s="24">
        <f t="shared" si="5"/>
        <v>475</v>
      </c>
      <c r="I20" s="24">
        <f t="shared" si="5"/>
        <v>520</v>
      </c>
      <c r="J20" s="24"/>
      <c r="K20" s="19"/>
    </row>
    <row r="21" spans="1:11" x14ac:dyDescent="0.25">
      <c r="A21" s="17" t="s">
        <v>73</v>
      </c>
      <c r="B21" s="24"/>
      <c r="C21" s="30">
        <f>Ansätze!D68</f>
        <v>4.1000000000000002E-2</v>
      </c>
      <c r="D21" s="30">
        <f>$C$21</f>
        <v>4.1000000000000002E-2</v>
      </c>
      <c r="E21" s="30">
        <f t="shared" ref="E21:H21" si="6">$C$21</f>
        <v>4.1000000000000002E-2</v>
      </c>
      <c r="F21" s="30">
        <f t="shared" si="6"/>
        <v>4.1000000000000002E-2</v>
      </c>
      <c r="G21" s="30">
        <f t="shared" si="6"/>
        <v>4.1000000000000002E-2</v>
      </c>
      <c r="H21" s="30">
        <f t="shared" si="6"/>
        <v>4.1000000000000002E-2</v>
      </c>
      <c r="I21" s="30">
        <f>Ansätze!D77</f>
        <v>0.05</v>
      </c>
      <c r="J21" s="24"/>
      <c r="K21" s="19"/>
    </row>
    <row r="22" spans="1:11" x14ac:dyDescent="0.25">
      <c r="A22" s="17" t="s">
        <v>86</v>
      </c>
      <c r="B22" s="24"/>
      <c r="C22" s="24">
        <f>C30*C21</f>
        <v>205</v>
      </c>
      <c r="D22" s="24">
        <f>D30*D21-C23</f>
        <v>205</v>
      </c>
      <c r="E22" s="24">
        <f>E30*E21-D23</f>
        <v>205</v>
      </c>
      <c r="F22" s="24">
        <f>F30*F21-E23</f>
        <v>205</v>
      </c>
      <c r="G22" s="24">
        <f>G30*G21-F23</f>
        <v>205</v>
      </c>
      <c r="H22" s="24">
        <f>H30*H21-G23</f>
        <v>205</v>
      </c>
      <c r="I22" s="24">
        <f t="shared" ref="I22" si="7">I30*I21-H23</f>
        <v>686.66666666666697</v>
      </c>
      <c r="J22" s="24">
        <f>SUM(B22:I22)</f>
        <v>1916.666666666667</v>
      </c>
      <c r="K22" s="19"/>
    </row>
    <row r="23" spans="1:11" x14ac:dyDescent="0.25">
      <c r="A23" s="17" t="s">
        <v>87</v>
      </c>
      <c r="B23" s="24"/>
      <c r="C23" s="24">
        <f>C22</f>
        <v>205</v>
      </c>
      <c r="D23" s="24">
        <f t="shared" ref="D23:I23" si="8">D22+C23</f>
        <v>410</v>
      </c>
      <c r="E23" s="24">
        <f t="shared" si="8"/>
        <v>615</v>
      </c>
      <c r="F23" s="24">
        <f t="shared" si="8"/>
        <v>820</v>
      </c>
      <c r="G23" s="24">
        <f t="shared" si="8"/>
        <v>1025</v>
      </c>
      <c r="H23" s="24">
        <f t="shared" si="8"/>
        <v>1230</v>
      </c>
      <c r="I23" s="24">
        <f t="shared" si="8"/>
        <v>1916.666666666667</v>
      </c>
      <c r="J23" s="24"/>
      <c r="K23" s="19"/>
    </row>
    <row r="24" spans="1:11" x14ac:dyDescent="0.25">
      <c r="A24" s="18" t="s">
        <v>79</v>
      </c>
      <c r="B24" s="33">
        <f t="shared" ref="B24:I24" si="9">B18+B19+B22</f>
        <v>475</v>
      </c>
      <c r="C24" s="33">
        <f t="shared" si="9"/>
        <v>205</v>
      </c>
      <c r="D24" s="33">
        <f t="shared" si="9"/>
        <v>205</v>
      </c>
      <c r="E24" s="33">
        <f t="shared" si="9"/>
        <v>205</v>
      </c>
      <c r="F24" s="33">
        <f t="shared" si="9"/>
        <v>205</v>
      </c>
      <c r="G24" s="33">
        <f t="shared" si="9"/>
        <v>205</v>
      </c>
      <c r="H24" s="33">
        <f t="shared" si="9"/>
        <v>205</v>
      </c>
      <c r="I24" s="33">
        <f t="shared" si="9"/>
        <v>731.66666666666697</v>
      </c>
      <c r="J24" s="27">
        <f>SUM(B24:I24)</f>
        <v>2436.666666666667</v>
      </c>
      <c r="K24" s="19"/>
    </row>
    <row r="25" spans="1:11" x14ac:dyDescent="0.25">
      <c r="A25" s="12" t="s">
        <v>16</v>
      </c>
      <c r="B25" s="28">
        <f t="shared" ref="B25:I25" si="10">B16-B24</f>
        <v>4525</v>
      </c>
      <c r="C25" s="28">
        <f t="shared" si="10"/>
        <v>4795</v>
      </c>
      <c r="D25" s="28">
        <f t="shared" si="10"/>
        <v>4795</v>
      </c>
      <c r="E25" s="28">
        <f t="shared" si="10"/>
        <v>4795</v>
      </c>
      <c r="F25" s="28">
        <f t="shared" si="10"/>
        <v>4795</v>
      </c>
      <c r="G25" s="28">
        <f t="shared" si="10"/>
        <v>4795</v>
      </c>
      <c r="H25" s="28">
        <f t="shared" si="10"/>
        <v>4795</v>
      </c>
      <c r="I25" s="28">
        <f t="shared" si="10"/>
        <v>7601.666666666667</v>
      </c>
      <c r="J25" s="28">
        <f>SUM(B25:I25)</f>
        <v>40896.666666666664</v>
      </c>
    </row>
    <row r="27" spans="1:11" x14ac:dyDescent="0.25">
      <c r="A27" s="17" t="s">
        <v>41</v>
      </c>
      <c r="B27" s="56">
        <f>SUM(B13:B15)</f>
        <v>5000</v>
      </c>
      <c r="C27" s="24"/>
      <c r="D27" s="24"/>
      <c r="E27" s="24"/>
      <c r="F27" s="24"/>
      <c r="G27" s="24"/>
      <c r="H27" s="24"/>
      <c r="I27" s="24"/>
      <c r="J27" s="24">
        <f>SUM(B27:I27)</f>
        <v>5000</v>
      </c>
    </row>
    <row r="28" spans="1:11" x14ac:dyDescent="0.25">
      <c r="A28" s="17" t="s">
        <v>42</v>
      </c>
      <c r="B28" s="24">
        <f>B27</f>
        <v>5000</v>
      </c>
      <c r="C28" s="24">
        <f t="shared" ref="C28:I28" si="11">B28+C27</f>
        <v>5000</v>
      </c>
      <c r="D28" s="24">
        <f t="shared" si="11"/>
        <v>5000</v>
      </c>
      <c r="E28" s="24">
        <f t="shared" si="11"/>
        <v>5000</v>
      </c>
      <c r="F28" s="24">
        <f t="shared" si="11"/>
        <v>5000</v>
      </c>
      <c r="G28" s="24">
        <f t="shared" si="11"/>
        <v>5000</v>
      </c>
      <c r="H28" s="24">
        <f t="shared" si="11"/>
        <v>5000</v>
      </c>
      <c r="I28" s="24">
        <f t="shared" si="11"/>
        <v>5000</v>
      </c>
      <c r="J28" s="19"/>
    </row>
    <row r="29" spans="1:11" x14ac:dyDescent="0.25">
      <c r="A29" s="17" t="s">
        <v>48</v>
      </c>
      <c r="B29" s="19"/>
      <c r="C29" s="31">
        <f t="shared" ref="C29:I29" si="12">SUM(C13:C15)</f>
        <v>5000</v>
      </c>
      <c r="D29" s="31">
        <f t="shared" si="12"/>
        <v>5000</v>
      </c>
      <c r="E29" s="31">
        <f t="shared" si="12"/>
        <v>5000</v>
      </c>
      <c r="F29" s="31">
        <f t="shared" si="12"/>
        <v>5000</v>
      </c>
      <c r="G29" s="31">
        <f t="shared" si="12"/>
        <v>5000</v>
      </c>
      <c r="H29" s="31">
        <f t="shared" si="12"/>
        <v>5000</v>
      </c>
      <c r="I29" s="31">
        <f t="shared" si="12"/>
        <v>8333.3333333333339</v>
      </c>
      <c r="J29" s="24">
        <f>SUM(B29:I29)</f>
        <v>38333.333333333336</v>
      </c>
    </row>
    <row r="30" spans="1:11" x14ac:dyDescent="0.25">
      <c r="A30" s="17" t="s">
        <v>49</v>
      </c>
      <c r="B30" s="19"/>
      <c r="C30" s="24">
        <f>C29</f>
        <v>5000</v>
      </c>
      <c r="D30" s="24">
        <f>D29+C30</f>
        <v>10000</v>
      </c>
      <c r="E30" s="24">
        <f t="shared" ref="E30:I30" si="13">E29+D30</f>
        <v>15000</v>
      </c>
      <c r="F30" s="24">
        <f t="shared" si="13"/>
        <v>20000</v>
      </c>
      <c r="G30" s="24">
        <f t="shared" si="13"/>
        <v>25000</v>
      </c>
      <c r="H30" s="24">
        <f t="shared" si="13"/>
        <v>30000</v>
      </c>
      <c r="I30" s="24">
        <f t="shared" si="13"/>
        <v>38333.333333333336</v>
      </c>
      <c r="J30" s="19"/>
    </row>
    <row r="31" spans="1:11" x14ac:dyDescent="0.25">
      <c r="A31" s="17" t="s">
        <v>30</v>
      </c>
      <c r="B31" s="19">
        <f>B27</f>
        <v>5000</v>
      </c>
      <c r="C31" s="19">
        <f t="shared" ref="C31:I31" si="14">C29</f>
        <v>5000</v>
      </c>
      <c r="D31" s="19">
        <f t="shared" si="14"/>
        <v>5000</v>
      </c>
      <c r="E31" s="19">
        <f t="shared" si="14"/>
        <v>5000</v>
      </c>
      <c r="F31" s="19">
        <f t="shared" si="14"/>
        <v>5000</v>
      </c>
      <c r="G31" s="19">
        <f t="shared" si="14"/>
        <v>5000</v>
      </c>
      <c r="H31" s="19">
        <f t="shared" si="14"/>
        <v>5000</v>
      </c>
      <c r="I31" s="19">
        <f t="shared" si="14"/>
        <v>8333.3333333333339</v>
      </c>
      <c r="J31" s="24">
        <f>SUM(B31:I31)</f>
        <v>43333.333333333336</v>
      </c>
    </row>
    <row r="32" spans="1:11" x14ac:dyDescent="0.25">
      <c r="A32" s="17" t="s">
        <v>101</v>
      </c>
      <c r="B32" s="19">
        <f>B13+B14</f>
        <v>5000</v>
      </c>
      <c r="C32" s="19">
        <f t="shared" ref="C32:I32" si="15">C13+C14</f>
        <v>5000</v>
      </c>
      <c r="D32" s="19">
        <f t="shared" si="15"/>
        <v>5000</v>
      </c>
      <c r="E32" s="19">
        <f t="shared" si="15"/>
        <v>5000</v>
      </c>
      <c r="F32" s="19">
        <f t="shared" si="15"/>
        <v>5000</v>
      </c>
      <c r="G32" s="19">
        <f t="shared" si="15"/>
        <v>5000</v>
      </c>
      <c r="H32" s="19">
        <f t="shared" si="15"/>
        <v>5000</v>
      </c>
      <c r="I32" s="19">
        <f t="shared" si="15"/>
        <v>8333.3333333333339</v>
      </c>
      <c r="J32" s="24">
        <f>SUM(B32:I32)</f>
        <v>43333.333333333336</v>
      </c>
    </row>
    <row r="33" spans="1:10" x14ac:dyDescent="0.25">
      <c r="A33" s="17" t="s">
        <v>102</v>
      </c>
      <c r="B33" s="19">
        <f>B32</f>
        <v>5000</v>
      </c>
      <c r="C33" s="19">
        <f t="shared" ref="C33:I33" si="16">C32+B33</f>
        <v>10000</v>
      </c>
      <c r="D33" s="19">
        <f t="shared" si="16"/>
        <v>15000</v>
      </c>
      <c r="E33" s="19">
        <f t="shared" si="16"/>
        <v>20000</v>
      </c>
      <c r="F33" s="19">
        <f t="shared" si="16"/>
        <v>25000</v>
      </c>
      <c r="G33" s="19">
        <f t="shared" si="16"/>
        <v>30000</v>
      </c>
      <c r="H33" s="19">
        <f t="shared" si="16"/>
        <v>35000</v>
      </c>
      <c r="I33" s="19">
        <f t="shared" si="16"/>
        <v>43333.333333333336</v>
      </c>
      <c r="J33" s="24"/>
    </row>
    <row r="34" spans="1:10" x14ac:dyDescent="0.25">
      <c r="A34" s="17" t="s">
        <v>105</v>
      </c>
      <c r="B34" s="24">
        <f t="shared" ref="B34:I34" si="17">SUM(B33/B10*B11)</f>
        <v>60000</v>
      </c>
      <c r="C34" s="24">
        <f t="shared" si="17"/>
        <v>60000</v>
      </c>
      <c r="D34" s="24">
        <f t="shared" si="17"/>
        <v>60000</v>
      </c>
      <c r="E34" s="24">
        <f t="shared" si="17"/>
        <v>60000</v>
      </c>
      <c r="F34" s="24">
        <f t="shared" si="17"/>
        <v>60000</v>
      </c>
      <c r="G34" s="24">
        <f t="shared" si="17"/>
        <v>60000</v>
      </c>
      <c r="H34" s="24">
        <f t="shared" si="17"/>
        <v>60000</v>
      </c>
      <c r="I34" s="24">
        <f t="shared" si="17"/>
        <v>65000.000000000007</v>
      </c>
      <c r="J34" s="24"/>
    </row>
    <row r="35" spans="1:10" x14ac:dyDescent="0.25">
      <c r="A35" s="17" t="s">
        <v>106</v>
      </c>
      <c r="B35" s="118">
        <f t="shared" ref="B35:I35" si="18">SUM(B34/12)</f>
        <v>5000</v>
      </c>
      <c r="C35" s="118">
        <f t="shared" si="18"/>
        <v>5000</v>
      </c>
      <c r="D35" s="118">
        <f t="shared" si="18"/>
        <v>5000</v>
      </c>
      <c r="E35" s="118">
        <f t="shared" si="18"/>
        <v>5000</v>
      </c>
      <c r="F35" s="118">
        <f t="shared" si="18"/>
        <v>5000</v>
      </c>
      <c r="G35" s="118">
        <f t="shared" si="18"/>
        <v>5000</v>
      </c>
      <c r="H35" s="118">
        <f t="shared" si="18"/>
        <v>5000</v>
      </c>
      <c r="I35" s="118">
        <f t="shared" si="18"/>
        <v>5416.666666666667</v>
      </c>
      <c r="J35" s="24"/>
    </row>
  </sheetData>
  <mergeCells count="1">
    <mergeCell ref="A1:K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6:I17 B19:I19 C18:I18 B29:I31 C28:I28 B21:I27 C20:I20" formulaRange="1"/>
  </ignoredErrors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2060"/>
  </sheetPr>
  <dimension ref="A1:H40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6640625" style="13" customWidth="1"/>
    <col min="2" max="7" width="8.6640625" style="13" customWidth="1"/>
    <col min="8" max="16384" width="11.5546875" style="13"/>
  </cols>
  <sheetData>
    <row r="1" spans="1:8" s="12" customFormat="1" x14ac:dyDescent="0.25">
      <c r="A1" s="190" t="s">
        <v>367</v>
      </c>
      <c r="B1" s="190"/>
      <c r="C1" s="190"/>
      <c r="D1" s="190"/>
      <c r="E1" s="190"/>
      <c r="F1" s="190"/>
      <c r="G1" s="190"/>
      <c r="H1" s="190"/>
    </row>
    <row r="2" spans="1:8" s="12" customFormat="1" x14ac:dyDescent="0.25">
      <c r="A2" s="13" t="s">
        <v>112</v>
      </c>
      <c r="B2" s="73">
        <v>44237</v>
      </c>
    </row>
    <row r="3" spans="1:8" s="12" customFormat="1" x14ac:dyDescent="0.25">
      <c r="A3" s="13" t="s">
        <v>108</v>
      </c>
      <c r="B3" s="14"/>
      <c r="C3" s="13"/>
      <c r="D3" s="14"/>
      <c r="F3" s="73">
        <v>44362</v>
      </c>
    </row>
    <row r="4" spans="1:8" x14ac:dyDescent="0.25">
      <c r="A4" s="13" t="s">
        <v>109</v>
      </c>
      <c r="B4" s="34">
        <v>1</v>
      </c>
      <c r="C4" s="34">
        <v>1</v>
      </c>
      <c r="D4" s="34">
        <v>1</v>
      </c>
      <c r="E4" s="34">
        <v>1</v>
      </c>
      <c r="F4" s="34">
        <v>1</v>
      </c>
      <c r="G4" s="15"/>
    </row>
    <row r="5" spans="1:8" x14ac:dyDescent="0.25">
      <c r="A5" s="13" t="s">
        <v>24</v>
      </c>
      <c r="B5" s="34" t="s">
        <v>31</v>
      </c>
      <c r="C5" s="34" t="s">
        <v>31</v>
      </c>
      <c r="D5" s="34" t="s">
        <v>31</v>
      </c>
      <c r="E5" s="34" t="s">
        <v>31</v>
      </c>
      <c r="F5" s="34" t="s">
        <v>31</v>
      </c>
      <c r="G5" s="15"/>
    </row>
    <row r="6" spans="1:8" s="12" customFormat="1" x14ac:dyDescent="0.25">
      <c r="A6" s="16" t="s">
        <v>21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12</v>
      </c>
    </row>
    <row r="7" spans="1:8" x14ac:dyDescent="0.25">
      <c r="A7" s="17" t="s">
        <v>76</v>
      </c>
      <c r="B7" s="57" t="s">
        <v>17</v>
      </c>
      <c r="C7" s="57" t="s">
        <v>17</v>
      </c>
      <c r="D7" s="57" t="s">
        <v>17</v>
      </c>
      <c r="E7" s="57" t="s">
        <v>17</v>
      </c>
      <c r="F7" s="57" t="s">
        <v>17</v>
      </c>
      <c r="G7" s="36"/>
    </row>
    <row r="8" spans="1:8" x14ac:dyDescent="0.25">
      <c r="A8" s="17" t="s">
        <v>18</v>
      </c>
      <c r="B8" s="15" t="s">
        <v>27</v>
      </c>
      <c r="C8" s="15" t="s">
        <v>27</v>
      </c>
      <c r="D8" s="15" t="s">
        <v>27</v>
      </c>
      <c r="E8" s="15" t="s">
        <v>27</v>
      </c>
      <c r="F8" s="15" t="s">
        <v>27</v>
      </c>
      <c r="G8" s="36"/>
    </row>
    <row r="9" spans="1:8" x14ac:dyDescent="0.25">
      <c r="A9" s="17" t="s">
        <v>19</v>
      </c>
      <c r="B9" s="36">
        <v>21</v>
      </c>
      <c r="C9" s="15">
        <v>30</v>
      </c>
      <c r="D9" s="15">
        <v>30</v>
      </c>
      <c r="E9" s="15">
        <v>30</v>
      </c>
      <c r="F9" s="15">
        <v>15</v>
      </c>
      <c r="G9" s="45">
        <f>SUM(B9:F9)</f>
        <v>126</v>
      </c>
    </row>
    <row r="10" spans="1:8" x14ac:dyDescent="0.25">
      <c r="A10" s="17" t="s">
        <v>20</v>
      </c>
      <c r="B10" s="36">
        <f>B9</f>
        <v>21</v>
      </c>
      <c r="C10" s="15">
        <f t="shared" ref="C10:F10" si="0">C9+B10</f>
        <v>51</v>
      </c>
      <c r="D10" s="15">
        <f t="shared" si="0"/>
        <v>81</v>
      </c>
      <c r="E10" s="15">
        <f t="shared" si="0"/>
        <v>111</v>
      </c>
      <c r="F10" s="15">
        <f t="shared" si="0"/>
        <v>126</v>
      </c>
      <c r="G10" s="36"/>
    </row>
    <row r="11" spans="1:8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143"/>
    </row>
    <row r="12" spans="1:8" x14ac:dyDescent="0.25">
      <c r="A12" s="41" t="s">
        <v>292</v>
      </c>
      <c r="B12" s="64">
        <f>SUM(20/(B11/12)*B9)</f>
        <v>14</v>
      </c>
      <c r="C12" s="64">
        <f t="shared" ref="C12:F12" si="1">SUM(20/(C11/12)*C9)</f>
        <v>20</v>
      </c>
      <c r="D12" s="64">
        <f t="shared" si="1"/>
        <v>20</v>
      </c>
      <c r="E12" s="64">
        <f t="shared" si="1"/>
        <v>20</v>
      </c>
      <c r="F12" s="64">
        <f t="shared" si="1"/>
        <v>10</v>
      </c>
      <c r="G12" s="45">
        <f>SUM(B12:F12)</f>
        <v>84</v>
      </c>
    </row>
    <row r="13" spans="1:8" x14ac:dyDescent="0.25">
      <c r="A13" s="41" t="s">
        <v>293</v>
      </c>
      <c r="B13" s="64">
        <f>B12</f>
        <v>14</v>
      </c>
      <c r="C13" s="64">
        <f>B13+C12</f>
        <v>34</v>
      </c>
      <c r="D13" s="64">
        <f t="shared" ref="D13:F13" si="2">C13+D12</f>
        <v>54</v>
      </c>
      <c r="E13" s="64">
        <f t="shared" si="2"/>
        <v>74</v>
      </c>
      <c r="F13" s="64">
        <f t="shared" si="2"/>
        <v>84</v>
      </c>
      <c r="G13" s="45"/>
    </row>
    <row r="14" spans="1:8" x14ac:dyDescent="0.25">
      <c r="A14" s="41" t="s">
        <v>141</v>
      </c>
      <c r="B14" s="64">
        <v>10</v>
      </c>
      <c r="C14" s="64">
        <v>9</v>
      </c>
      <c r="D14" s="64">
        <v>18</v>
      </c>
      <c r="E14" s="64">
        <v>0</v>
      </c>
      <c r="F14" s="64">
        <v>7</v>
      </c>
      <c r="G14" s="45">
        <f>SUM(B14:F14)</f>
        <v>44</v>
      </c>
    </row>
    <row r="15" spans="1:8" x14ac:dyDescent="0.25">
      <c r="A15" s="41" t="s">
        <v>294</v>
      </c>
      <c r="B15" s="64">
        <f>B14</f>
        <v>10</v>
      </c>
      <c r="C15" s="64">
        <f>B15+C14</f>
        <v>19</v>
      </c>
      <c r="D15" s="64">
        <f t="shared" ref="D15:F15" si="3">C15+D14</f>
        <v>37</v>
      </c>
      <c r="E15" s="64">
        <f t="shared" si="3"/>
        <v>37</v>
      </c>
      <c r="F15" s="64">
        <f t="shared" si="3"/>
        <v>44</v>
      </c>
      <c r="G15" s="143"/>
    </row>
    <row r="16" spans="1:8" x14ac:dyDescent="0.25">
      <c r="A16" s="18" t="s">
        <v>337</v>
      </c>
      <c r="B16" s="112">
        <f>B17</f>
        <v>8000</v>
      </c>
      <c r="C16" s="112">
        <f>C17+B16</f>
        <v>20000</v>
      </c>
      <c r="D16" s="112">
        <f t="shared" ref="D16:F16" si="4">D17+C16</f>
        <v>32000</v>
      </c>
      <c r="E16" s="112">
        <f t="shared" si="4"/>
        <v>44000</v>
      </c>
      <c r="F16" s="112">
        <f t="shared" si="4"/>
        <v>50000</v>
      </c>
      <c r="G16" s="79"/>
    </row>
    <row r="17" spans="1:8" x14ac:dyDescent="0.25">
      <c r="A17" s="17" t="s">
        <v>13</v>
      </c>
      <c r="B17" s="19">
        <v>8000</v>
      </c>
      <c r="C17" s="19">
        <v>12000</v>
      </c>
      <c r="D17" s="19">
        <v>12000</v>
      </c>
      <c r="E17" s="19">
        <v>12000</v>
      </c>
      <c r="F17" s="19">
        <v>6000</v>
      </c>
      <c r="G17" s="45">
        <f>SUM(B17:F17)</f>
        <v>50000</v>
      </c>
    </row>
    <row r="18" spans="1:8" x14ac:dyDescent="0.25">
      <c r="A18" s="17" t="s">
        <v>90</v>
      </c>
      <c r="B18" s="19"/>
      <c r="C18" s="19"/>
      <c r="D18" s="19"/>
      <c r="E18" s="19"/>
      <c r="F18" s="19">
        <f>F16/12</f>
        <v>4166.666666666667</v>
      </c>
      <c r="G18" s="45">
        <f>SUM(B18:F18)</f>
        <v>4166.666666666667</v>
      </c>
    </row>
    <row r="19" spans="1:8" x14ac:dyDescent="0.25">
      <c r="A19" s="17"/>
      <c r="B19" s="19"/>
      <c r="C19" s="19"/>
      <c r="D19" s="19"/>
      <c r="E19" s="19"/>
      <c r="F19" s="19"/>
      <c r="G19" s="45">
        <f>SUM(B19:F19)</f>
        <v>0</v>
      </c>
    </row>
    <row r="20" spans="1:8" x14ac:dyDescent="0.25">
      <c r="A20" s="21" t="s">
        <v>14</v>
      </c>
      <c r="B20" s="22">
        <f t="shared" ref="B20:F20" si="5">SUM(B17:B19)</f>
        <v>8000</v>
      </c>
      <c r="C20" s="22">
        <f t="shared" si="5"/>
        <v>12000</v>
      </c>
      <c r="D20" s="22">
        <f t="shared" si="5"/>
        <v>12000</v>
      </c>
      <c r="E20" s="22">
        <f t="shared" si="5"/>
        <v>12000</v>
      </c>
      <c r="F20" s="22">
        <f t="shared" si="5"/>
        <v>10166.666666666668</v>
      </c>
      <c r="G20" s="164">
        <f>SUM(B20:F20)</f>
        <v>54166.666666666672</v>
      </c>
    </row>
    <row r="21" spans="1:8" x14ac:dyDescent="0.25">
      <c r="A21" s="17" t="s">
        <v>75</v>
      </c>
      <c r="B21" s="58">
        <f>Ansätze!C197</f>
        <v>0.185</v>
      </c>
      <c r="C21" s="58">
        <f>Ansätze!C204</f>
        <v>0.189</v>
      </c>
      <c r="D21" s="58">
        <f>Ansätze!C206</f>
        <v>0.19</v>
      </c>
      <c r="E21" s="58">
        <f>Ansätze!C206</f>
        <v>0.19</v>
      </c>
      <c r="F21" s="58">
        <f>Ansätze!C226</f>
        <v>0.19900000000000001</v>
      </c>
      <c r="G21" s="17"/>
      <c r="H21" s="19"/>
    </row>
    <row r="22" spans="1:8" x14ac:dyDescent="0.25">
      <c r="A22" s="17" t="s">
        <v>80</v>
      </c>
      <c r="B22" s="24">
        <f>B28*B21</f>
        <v>1057.1428571428571</v>
      </c>
      <c r="C22" s="24">
        <f t="shared" ref="C22:F22" si="6">C28*C21-B23</f>
        <v>1043.4571428571428</v>
      </c>
      <c r="D22" s="24">
        <f t="shared" si="6"/>
        <v>2063.1142857142854</v>
      </c>
      <c r="E22" s="24">
        <f t="shared" si="6"/>
        <v>0</v>
      </c>
      <c r="F22" s="24">
        <f t="shared" si="6"/>
        <v>1467.3539682539686</v>
      </c>
      <c r="G22" s="45">
        <f>SUM(B22:F22)</f>
        <v>5631.0682539682539</v>
      </c>
    </row>
    <row r="23" spans="1:8" x14ac:dyDescent="0.25">
      <c r="A23" s="41" t="s">
        <v>81</v>
      </c>
      <c r="B23" s="26">
        <f>B22</f>
        <v>1057.1428571428571</v>
      </c>
      <c r="C23" s="26">
        <f>B23+C22</f>
        <v>2100.6</v>
      </c>
      <c r="D23" s="26">
        <f t="shared" ref="D23:F23" si="7">C23+D22</f>
        <v>4163.7142857142853</v>
      </c>
      <c r="E23" s="26">
        <f t="shared" si="7"/>
        <v>4163.7142857142853</v>
      </c>
      <c r="F23" s="26">
        <f t="shared" si="7"/>
        <v>5631.0682539682539</v>
      </c>
      <c r="G23" s="32"/>
    </row>
    <row r="24" spans="1:8" x14ac:dyDescent="0.25">
      <c r="A24" s="18" t="s">
        <v>79</v>
      </c>
      <c r="B24" s="27">
        <f t="shared" ref="B24:F24" si="8">B22</f>
        <v>1057.1428571428571</v>
      </c>
      <c r="C24" s="27">
        <f t="shared" si="8"/>
        <v>1043.4571428571428</v>
      </c>
      <c r="D24" s="27">
        <f t="shared" si="8"/>
        <v>2063.1142857142854</v>
      </c>
      <c r="E24" s="27">
        <f t="shared" si="8"/>
        <v>0</v>
      </c>
      <c r="F24" s="27">
        <f t="shared" si="8"/>
        <v>1467.3539682539686</v>
      </c>
      <c r="G24" s="79">
        <f>SUM(B24:F24)</f>
        <v>5631.0682539682539</v>
      </c>
    </row>
    <row r="25" spans="1:8" x14ac:dyDescent="0.25">
      <c r="A25" s="42" t="s">
        <v>16</v>
      </c>
      <c r="B25" s="28">
        <f t="shared" ref="B25:F25" si="9">B20-B24</f>
        <v>6942.8571428571431</v>
      </c>
      <c r="C25" s="28">
        <f t="shared" si="9"/>
        <v>10956.542857142857</v>
      </c>
      <c r="D25" s="28">
        <f t="shared" si="9"/>
        <v>9936.8857142857141</v>
      </c>
      <c r="E25" s="28">
        <f t="shared" si="9"/>
        <v>12000</v>
      </c>
      <c r="F25" s="28">
        <f t="shared" si="9"/>
        <v>8699.3126984126993</v>
      </c>
      <c r="G25" s="163">
        <f>SUM(B25:F25)</f>
        <v>48535.598412698419</v>
      </c>
    </row>
    <row r="26" spans="1:8" x14ac:dyDescent="0.25">
      <c r="A26" s="17"/>
      <c r="G26" s="17"/>
    </row>
    <row r="27" spans="1:8" x14ac:dyDescent="0.25">
      <c r="A27" s="17" t="s">
        <v>41</v>
      </c>
      <c r="B27" s="56">
        <f>SUM(B17/B12*B14)+(B18/B13*B15)</f>
        <v>5714.2857142857147</v>
      </c>
      <c r="C27" s="56">
        <f>SUM(C17/C12*C14)+(C18/C13*C15)</f>
        <v>5400</v>
      </c>
      <c r="D27" s="56">
        <f>SUM(D17/D12*D14)+(D18/D13*D15)</f>
        <v>10800</v>
      </c>
      <c r="E27" s="56">
        <f>SUM(E17/E12*E14)+(E18/E13*E15)</f>
        <v>0</v>
      </c>
      <c r="F27" s="56">
        <f>SUM(F17/F12*F14)+(F18/F13*F15)</f>
        <v>6382.5396825396829</v>
      </c>
      <c r="G27" s="45">
        <f>SUM(B27:F27)</f>
        <v>28296.825396825396</v>
      </c>
    </row>
    <row r="28" spans="1:8" x14ac:dyDescent="0.25">
      <c r="A28" s="17" t="s">
        <v>42</v>
      </c>
      <c r="B28" s="19">
        <f>B27</f>
        <v>5714.2857142857147</v>
      </c>
      <c r="C28" s="19">
        <f t="shared" ref="C28:F28" si="10">B28+C27</f>
        <v>11114.285714285714</v>
      </c>
      <c r="D28" s="19">
        <f t="shared" si="10"/>
        <v>21914.285714285714</v>
      </c>
      <c r="E28" s="19">
        <f t="shared" si="10"/>
        <v>21914.285714285714</v>
      </c>
      <c r="F28" s="19">
        <f t="shared" si="10"/>
        <v>28296.825396825396</v>
      </c>
      <c r="G28" s="24"/>
    </row>
    <row r="29" spans="1:8" x14ac:dyDescent="0.25">
      <c r="A29" s="17" t="s">
        <v>101</v>
      </c>
      <c r="B29" s="19">
        <f>B17+B18</f>
        <v>8000</v>
      </c>
      <c r="C29" s="19">
        <f t="shared" ref="C29:F29" si="11">C17+C18</f>
        <v>12000</v>
      </c>
      <c r="D29" s="19">
        <f t="shared" si="11"/>
        <v>12000</v>
      </c>
      <c r="E29" s="19">
        <f t="shared" si="11"/>
        <v>12000</v>
      </c>
      <c r="F29" s="19">
        <f t="shared" si="11"/>
        <v>10166.666666666668</v>
      </c>
      <c r="G29" s="45">
        <f>SUM(B29:F29)</f>
        <v>54166.666666666672</v>
      </c>
    </row>
    <row r="30" spans="1:8" x14ac:dyDescent="0.25">
      <c r="A30" s="17" t="s">
        <v>102</v>
      </c>
      <c r="B30" s="19">
        <f>B29</f>
        <v>8000</v>
      </c>
      <c r="C30" s="19">
        <f t="shared" ref="C30:F30" si="12">C29+B30</f>
        <v>20000</v>
      </c>
      <c r="D30" s="19">
        <f t="shared" si="12"/>
        <v>32000</v>
      </c>
      <c r="E30" s="19">
        <f t="shared" si="12"/>
        <v>44000</v>
      </c>
      <c r="F30" s="19">
        <f t="shared" si="12"/>
        <v>54166.666666666672</v>
      </c>
      <c r="G30" s="24"/>
    </row>
    <row r="31" spans="1:8" x14ac:dyDescent="0.25">
      <c r="A31" s="17" t="s">
        <v>105</v>
      </c>
      <c r="B31" s="24">
        <f>SUM(B30/B10*B11)</f>
        <v>137142.85714285716</v>
      </c>
      <c r="C31" s="24">
        <f>SUM(C30/C10*C11)</f>
        <v>141176.4705882353</v>
      </c>
      <c r="D31" s="24">
        <f>SUM(D30/D10*D11)</f>
        <v>142222.22222222222</v>
      </c>
      <c r="E31" s="24">
        <f>SUM(E30/E10*E11)</f>
        <v>142702.70270270269</v>
      </c>
      <c r="F31" s="24">
        <f>SUM(F30/F10*F11)</f>
        <v>154761.90476190479</v>
      </c>
      <c r="G31" s="24"/>
    </row>
    <row r="32" spans="1:8" x14ac:dyDescent="0.25">
      <c r="A32" s="17" t="s">
        <v>106</v>
      </c>
      <c r="B32" s="118">
        <f t="shared" ref="B32:F32" si="13">SUM(B31/12)</f>
        <v>11428.571428571429</v>
      </c>
      <c r="C32" s="118">
        <f t="shared" si="13"/>
        <v>11764.705882352942</v>
      </c>
      <c r="D32" s="118">
        <f t="shared" si="13"/>
        <v>11851.851851851852</v>
      </c>
      <c r="E32" s="118">
        <f t="shared" si="13"/>
        <v>11891.891891891892</v>
      </c>
      <c r="F32" s="118">
        <f t="shared" si="13"/>
        <v>12896.825396825399</v>
      </c>
      <c r="G32" s="24"/>
    </row>
    <row r="33" spans="1:6" x14ac:dyDescent="0.25">
      <c r="A33" s="17"/>
      <c r="B33" s="17"/>
      <c r="C33" s="17"/>
      <c r="D33" s="17"/>
      <c r="E33" s="17"/>
      <c r="F33" s="17"/>
    </row>
    <row r="34" spans="1:6" x14ac:dyDescent="0.25">
      <c r="A34" s="42"/>
    </row>
    <row r="38" spans="1:6" x14ac:dyDescent="0.25">
      <c r="A38" s="17"/>
    </row>
    <row r="39" spans="1:6" x14ac:dyDescent="0.25">
      <c r="A39" s="17"/>
    </row>
    <row r="40" spans="1:6" x14ac:dyDescent="0.25">
      <c r="A40" s="17"/>
    </row>
  </sheetData>
  <mergeCells count="1">
    <mergeCell ref="A1:H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0:F20" formulaRange="1"/>
    <ignoredError sqref="B29" formula="1"/>
  </ignoredErrors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2060"/>
  </sheetPr>
  <dimension ref="A1:O40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19.109375" style="13" customWidth="1"/>
    <col min="2" max="10" width="8.6640625" style="13" customWidth="1"/>
    <col min="11" max="11" width="2.109375" style="13" customWidth="1"/>
    <col min="12" max="15" width="8.6640625" style="13" customWidth="1"/>
    <col min="16" max="16384" width="11.5546875" style="13"/>
  </cols>
  <sheetData>
    <row r="1" spans="1:15" s="12" customFormat="1" x14ac:dyDescent="0.25">
      <c r="A1" s="190" t="s">
        <v>368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112</v>
      </c>
      <c r="B2" s="73">
        <v>44317</v>
      </c>
    </row>
    <row r="3" spans="1:15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15"/>
      <c r="L3" s="34">
        <v>1</v>
      </c>
      <c r="M3" s="34">
        <v>1</v>
      </c>
      <c r="N3" s="34">
        <v>1</v>
      </c>
      <c r="O3" s="15"/>
    </row>
    <row r="4" spans="1:15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15"/>
      <c r="L4" s="34" t="s">
        <v>31</v>
      </c>
      <c r="M4" s="34" t="s">
        <v>31</v>
      </c>
      <c r="N4" s="34" t="s">
        <v>31</v>
      </c>
      <c r="O4" s="15"/>
    </row>
    <row r="5" spans="1:15" s="12" customFormat="1" x14ac:dyDescent="0.25">
      <c r="A5" s="16" t="s">
        <v>21</v>
      </c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5" t="s">
        <v>11</v>
      </c>
      <c r="J5" s="35" t="s">
        <v>12</v>
      </c>
      <c r="L5" s="35" t="s">
        <v>0</v>
      </c>
      <c r="M5" s="35" t="s">
        <v>1</v>
      </c>
      <c r="N5" s="35" t="s">
        <v>2</v>
      </c>
      <c r="O5" s="35" t="s">
        <v>12</v>
      </c>
    </row>
    <row r="6" spans="1:15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36"/>
      <c r="L6" s="57" t="s">
        <v>17</v>
      </c>
      <c r="M6" s="57" t="s">
        <v>17</v>
      </c>
      <c r="N6" s="57" t="s">
        <v>17</v>
      </c>
      <c r="O6" s="36"/>
    </row>
    <row r="7" spans="1:15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36"/>
      <c r="L7" s="15" t="s">
        <v>27</v>
      </c>
      <c r="M7" s="15" t="s">
        <v>27</v>
      </c>
      <c r="N7" s="15" t="s">
        <v>27</v>
      </c>
      <c r="O7" s="36"/>
    </row>
    <row r="8" spans="1:15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45">
        <f>SUM(B8:I8)</f>
        <v>240</v>
      </c>
      <c r="L8" s="15">
        <v>30</v>
      </c>
      <c r="M8" s="15">
        <v>30</v>
      </c>
      <c r="N8" s="15">
        <v>30</v>
      </c>
      <c r="O8" s="45">
        <f>SUM(L8:N8)</f>
        <v>90</v>
      </c>
    </row>
    <row r="9" spans="1:15" x14ac:dyDescent="0.25">
      <c r="A9" s="17" t="s">
        <v>20</v>
      </c>
      <c r="B9" s="15">
        <f>B8</f>
        <v>30</v>
      </c>
      <c r="C9" s="15">
        <f t="shared" ref="C9:I9" si="0">C8+B9</f>
        <v>60</v>
      </c>
      <c r="D9" s="15">
        <f t="shared" si="0"/>
        <v>90</v>
      </c>
      <c r="E9" s="15">
        <f t="shared" si="0"/>
        <v>120</v>
      </c>
      <c r="F9" s="15">
        <f t="shared" si="0"/>
        <v>150</v>
      </c>
      <c r="G9" s="15">
        <f t="shared" si="0"/>
        <v>180</v>
      </c>
      <c r="H9" s="15">
        <f t="shared" si="0"/>
        <v>210</v>
      </c>
      <c r="I9" s="15">
        <f t="shared" si="0"/>
        <v>240</v>
      </c>
      <c r="J9" s="36"/>
      <c r="L9" s="15">
        <f t="shared" ref="L9:N9" si="1">L8+K9</f>
        <v>30</v>
      </c>
      <c r="M9" s="15">
        <f t="shared" si="1"/>
        <v>60</v>
      </c>
      <c r="N9" s="15">
        <f t="shared" si="1"/>
        <v>90</v>
      </c>
      <c r="O9" s="36"/>
    </row>
    <row r="10" spans="1:15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143"/>
      <c r="L10" s="64">
        <v>360</v>
      </c>
      <c r="M10" s="64">
        <v>360</v>
      </c>
      <c r="N10" s="64">
        <v>360</v>
      </c>
      <c r="O10" s="143"/>
    </row>
    <row r="11" spans="1:15" x14ac:dyDescent="0.25">
      <c r="A11" s="41" t="s">
        <v>292</v>
      </c>
      <c r="B11" s="64">
        <v>20</v>
      </c>
      <c r="C11" s="64">
        <v>20</v>
      </c>
      <c r="D11" s="64">
        <v>20</v>
      </c>
      <c r="E11" s="64">
        <v>20</v>
      </c>
      <c r="F11" s="64">
        <v>20</v>
      </c>
      <c r="G11" s="64">
        <v>20</v>
      </c>
      <c r="H11" s="64">
        <v>20</v>
      </c>
      <c r="I11" s="64">
        <v>20</v>
      </c>
      <c r="J11" s="45">
        <f>SUM(B11:I11)</f>
        <v>160</v>
      </c>
      <c r="L11" s="64">
        <v>20</v>
      </c>
      <c r="M11" s="64">
        <v>20</v>
      </c>
      <c r="N11" s="64">
        <v>20</v>
      </c>
      <c r="O11" s="45">
        <f>SUM(L11:N11)</f>
        <v>60</v>
      </c>
    </row>
    <row r="12" spans="1:15" x14ac:dyDescent="0.25">
      <c r="A12" s="41" t="s">
        <v>293</v>
      </c>
      <c r="B12" s="64">
        <f>B11</f>
        <v>20</v>
      </c>
      <c r="C12" s="64">
        <f>B12+C11</f>
        <v>40</v>
      </c>
      <c r="D12" s="64">
        <f t="shared" ref="D12:I12" si="2">C12+D11</f>
        <v>60</v>
      </c>
      <c r="E12" s="64">
        <f t="shared" si="2"/>
        <v>80</v>
      </c>
      <c r="F12" s="64">
        <f t="shared" si="2"/>
        <v>100</v>
      </c>
      <c r="G12" s="64">
        <f t="shared" si="2"/>
        <v>120</v>
      </c>
      <c r="H12" s="64">
        <f t="shared" si="2"/>
        <v>140</v>
      </c>
      <c r="I12" s="64">
        <f t="shared" si="2"/>
        <v>160</v>
      </c>
      <c r="J12" s="45"/>
      <c r="L12" s="64">
        <f>L11</f>
        <v>20</v>
      </c>
      <c r="M12" s="64">
        <f>L12+M11</f>
        <v>40</v>
      </c>
      <c r="N12" s="64">
        <f>M12+N11</f>
        <v>60</v>
      </c>
      <c r="O12" s="45"/>
    </row>
    <row r="13" spans="1:15" x14ac:dyDescent="0.25">
      <c r="A13" s="41" t="s">
        <v>141</v>
      </c>
      <c r="B13" s="64">
        <v>20</v>
      </c>
      <c r="C13" s="64">
        <v>5</v>
      </c>
      <c r="D13" s="64">
        <v>8</v>
      </c>
      <c r="E13" s="64">
        <v>13</v>
      </c>
      <c r="F13" s="64">
        <v>20</v>
      </c>
      <c r="G13" s="64">
        <v>7</v>
      </c>
      <c r="H13" s="64">
        <v>16</v>
      </c>
      <c r="I13" s="64">
        <v>3</v>
      </c>
      <c r="J13" s="143">
        <f>SUM(B13:I13)</f>
        <v>92</v>
      </c>
      <c r="L13" s="64">
        <v>9</v>
      </c>
      <c r="M13" s="64">
        <v>18</v>
      </c>
      <c r="N13" s="64">
        <v>11</v>
      </c>
      <c r="O13" s="45">
        <f>SUM(L13:N13)</f>
        <v>38</v>
      </c>
    </row>
    <row r="14" spans="1:15" x14ac:dyDescent="0.25">
      <c r="A14" s="18" t="s">
        <v>294</v>
      </c>
      <c r="B14" s="39">
        <f>B13</f>
        <v>20</v>
      </c>
      <c r="C14" s="39">
        <f>B14+C13</f>
        <v>25</v>
      </c>
      <c r="D14" s="39">
        <f t="shared" ref="D14:I14" si="3">C14+D13</f>
        <v>33</v>
      </c>
      <c r="E14" s="39">
        <f t="shared" si="3"/>
        <v>46</v>
      </c>
      <c r="F14" s="39">
        <f t="shared" si="3"/>
        <v>66</v>
      </c>
      <c r="G14" s="39">
        <f t="shared" si="3"/>
        <v>73</v>
      </c>
      <c r="H14" s="39">
        <f t="shared" si="3"/>
        <v>89</v>
      </c>
      <c r="I14" s="39">
        <f t="shared" si="3"/>
        <v>92</v>
      </c>
      <c r="J14" s="79"/>
      <c r="L14" s="39">
        <f>L13</f>
        <v>9</v>
      </c>
      <c r="M14" s="39">
        <f>L14+M13</f>
        <v>27</v>
      </c>
      <c r="N14" s="39">
        <f>M14+N13</f>
        <v>38</v>
      </c>
      <c r="O14" s="79"/>
    </row>
    <row r="15" spans="1:15" x14ac:dyDescent="0.25">
      <c r="A15" s="17" t="s">
        <v>13</v>
      </c>
      <c r="B15" s="19">
        <v>10000</v>
      </c>
      <c r="C15" s="19">
        <v>10000</v>
      </c>
      <c r="D15" s="19">
        <v>10000</v>
      </c>
      <c r="E15" s="19">
        <v>10000</v>
      </c>
      <c r="F15" s="19">
        <v>10000</v>
      </c>
      <c r="G15" s="19">
        <v>10000</v>
      </c>
      <c r="H15" s="19">
        <v>10000</v>
      </c>
      <c r="I15" s="19">
        <v>10000</v>
      </c>
      <c r="J15" s="24">
        <f>SUM(B15:I15)</f>
        <v>80000</v>
      </c>
      <c r="L15" s="19">
        <v>10000</v>
      </c>
      <c r="M15" s="19">
        <v>10000</v>
      </c>
      <c r="N15" s="19">
        <v>10000</v>
      </c>
      <c r="O15" s="45">
        <f>SUM(L15:N15)</f>
        <v>30000</v>
      </c>
    </row>
    <row r="16" spans="1:15" x14ac:dyDescent="0.25">
      <c r="A16" s="17" t="s">
        <v>142</v>
      </c>
      <c r="B16" s="19"/>
      <c r="C16" s="19"/>
      <c r="D16" s="19"/>
      <c r="E16" s="19"/>
      <c r="F16" s="19"/>
      <c r="G16" s="19"/>
      <c r="H16" s="19"/>
      <c r="I16" s="19"/>
      <c r="J16" s="24"/>
      <c r="L16" s="19"/>
      <c r="M16" s="19">
        <v>30000</v>
      </c>
      <c r="N16" s="19"/>
      <c r="O16" s="45">
        <f>SUM(L16:N16)</f>
        <v>30000</v>
      </c>
    </row>
    <row r="17" spans="1:15" x14ac:dyDescent="0.25">
      <c r="A17" s="17"/>
      <c r="B17" s="19"/>
      <c r="C17" s="19"/>
      <c r="D17" s="19"/>
      <c r="E17" s="19"/>
      <c r="F17" s="19"/>
      <c r="G17" s="19"/>
      <c r="H17" s="19"/>
      <c r="I17" s="19"/>
      <c r="J17" s="24"/>
      <c r="L17" s="19"/>
      <c r="M17" s="19"/>
      <c r="N17" s="19"/>
      <c r="O17" s="24"/>
    </row>
    <row r="18" spans="1:15" x14ac:dyDescent="0.25">
      <c r="A18" s="21" t="s">
        <v>14</v>
      </c>
      <c r="B18" s="22">
        <f t="shared" ref="B18:I18" si="4">SUM(B15:B17)</f>
        <v>10000</v>
      </c>
      <c r="C18" s="22">
        <f t="shared" si="4"/>
        <v>10000</v>
      </c>
      <c r="D18" s="22">
        <f t="shared" si="4"/>
        <v>10000</v>
      </c>
      <c r="E18" s="22">
        <f t="shared" si="4"/>
        <v>10000</v>
      </c>
      <c r="F18" s="22">
        <f t="shared" si="4"/>
        <v>10000</v>
      </c>
      <c r="G18" s="22">
        <f t="shared" si="4"/>
        <v>10000</v>
      </c>
      <c r="H18" s="22">
        <f t="shared" si="4"/>
        <v>10000</v>
      </c>
      <c r="I18" s="22">
        <f t="shared" si="4"/>
        <v>10000</v>
      </c>
      <c r="J18" s="22">
        <f>SUM(B18:I18)</f>
        <v>80000</v>
      </c>
      <c r="L18" s="22">
        <f t="shared" ref="L18:N18" si="5">SUM(L15:L17)</f>
        <v>10000</v>
      </c>
      <c r="M18" s="22">
        <f t="shared" si="5"/>
        <v>40000</v>
      </c>
      <c r="N18" s="22">
        <f t="shared" si="5"/>
        <v>10000</v>
      </c>
      <c r="O18" s="164">
        <f>SUM(L18:N18)</f>
        <v>60000</v>
      </c>
    </row>
    <row r="19" spans="1:15" x14ac:dyDescent="0.25">
      <c r="A19" s="17" t="s">
        <v>75</v>
      </c>
      <c r="B19" s="58">
        <f>Ansätze!C168</f>
        <v>0.16899999999999998</v>
      </c>
      <c r="C19" s="58">
        <f>B19</f>
        <v>0.16899999999999998</v>
      </c>
      <c r="D19" s="58">
        <f>B19</f>
        <v>0.16899999999999998</v>
      </c>
      <c r="E19" s="58">
        <f>B19</f>
        <v>0.16899999999999998</v>
      </c>
      <c r="F19" s="58">
        <f>B19</f>
        <v>0.16899999999999998</v>
      </c>
      <c r="G19" s="58">
        <f>B19</f>
        <v>0.16899999999999998</v>
      </c>
      <c r="H19" s="58">
        <f>B19</f>
        <v>0.16899999999999998</v>
      </c>
      <c r="I19" s="58">
        <f>B19</f>
        <v>0.16899999999999998</v>
      </c>
      <c r="J19" s="17"/>
      <c r="K19" s="19"/>
      <c r="L19" s="58">
        <f>I19</f>
        <v>0.16899999999999998</v>
      </c>
      <c r="M19" s="58">
        <f>Ansätze!C218</f>
        <v>0.19600000000000001</v>
      </c>
      <c r="N19" s="58">
        <f>M19</f>
        <v>0.19600000000000001</v>
      </c>
      <c r="O19" s="17"/>
    </row>
    <row r="20" spans="1:15" x14ac:dyDescent="0.25">
      <c r="A20" s="17" t="s">
        <v>80</v>
      </c>
      <c r="B20" s="24">
        <f>B26*B19</f>
        <v>1689.9999999999998</v>
      </c>
      <c r="C20" s="24">
        <f t="shared" ref="C20:I20" si="6">C26*C19-B21</f>
        <v>422.50000000000023</v>
      </c>
      <c r="D20" s="24">
        <f t="shared" si="6"/>
        <v>675.99999999999955</v>
      </c>
      <c r="E20" s="24">
        <f t="shared" si="6"/>
        <v>1098.5</v>
      </c>
      <c r="F20" s="24">
        <f t="shared" si="6"/>
        <v>1689.9999999999995</v>
      </c>
      <c r="G20" s="24">
        <f t="shared" si="6"/>
        <v>591.5</v>
      </c>
      <c r="H20" s="24">
        <f t="shared" si="6"/>
        <v>1352</v>
      </c>
      <c r="I20" s="24">
        <f t="shared" si="6"/>
        <v>253.5</v>
      </c>
      <c r="J20" s="24">
        <f>SUM(B20:I20)</f>
        <v>7773.9999999999991</v>
      </c>
      <c r="L20" s="24">
        <f>L26*L19-K21</f>
        <v>760.49999999999989</v>
      </c>
      <c r="M20" s="24">
        <f>M26*M19-L21</f>
        <v>5266.5</v>
      </c>
      <c r="N20" s="24">
        <f>N26*N19-M21</f>
        <v>1078</v>
      </c>
      <c r="O20" s="45">
        <f>SUM(L20:N20)</f>
        <v>7105</v>
      </c>
    </row>
    <row r="21" spans="1:15" x14ac:dyDescent="0.25">
      <c r="A21" s="41" t="s">
        <v>81</v>
      </c>
      <c r="B21" s="26">
        <f>B20</f>
        <v>1689.9999999999998</v>
      </c>
      <c r="C21" s="26">
        <f t="shared" ref="C21:I21" si="7">B21+C20</f>
        <v>2112.5</v>
      </c>
      <c r="D21" s="26">
        <f t="shared" si="7"/>
        <v>2788.4999999999995</v>
      </c>
      <c r="E21" s="26">
        <f t="shared" si="7"/>
        <v>3886.9999999999995</v>
      </c>
      <c r="F21" s="26">
        <f t="shared" si="7"/>
        <v>5576.9999999999991</v>
      </c>
      <c r="G21" s="26">
        <f t="shared" si="7"/>
        <v>6168.4999999999991</v>
      </c>
      <c r="H21" s="26">
        <f t="shared" si="7"/>
        <v>7520.4999999999991</v>
      </c>
      <c r="I21" s="26">
        <f t="shared" si="7"/>
        <v>7773.9999999999991</v>
      </c>
      <c r="J21" s="32"/>
      <c r="L21" s="26">
        <f t="shared" ref="L21:N21" si="8">K21+L20</f>
        <v>760.49999999999989</v>
      </c>
      <c r="M21" s="26">
        <f t="shared" si="8"/>
        <v>6027</v>
      </c>
      <c r="N21" s="26">
        <f t="shared" si="8"/>
        <v>7105</v>
      </c>
      <c r="O21" s="32"/>
    </row>
    <row r="22" spans="1:15" x14ac:dyDescent="0.25">
      <c r="A22" s="18" t="s">
        <v>79</v>
      </c>
      <c r="B22" s="27">
        <f t="shared" ref="B22:I22" si="9">B20</f>
        <v>1689.9999999999998</v>
      </c>
      <c r="C22" s="27">
        <f t="shared" si="9"/>
        <v>422.50000000000023</v>
      </c>
      <c r="D22" s="27">
        <f t="shared" si="9"/>
        <v>675.99999999999955</v>
      </c>
      <c r="E22" s="27">
        <f t="shared" si="9"/>
        <v>1098.5</v>
      </c>
      <c r="F22" s="27">
        <f t="shared" si="9"/>
        <v>1689.9999999999995</v>
      </c>
      <c r="G22" s="27">
        <f t="shared" si="9"/>
        <v>591.5</v>
      </c>
      <c r="H22" s="27">
        <f t="shared" si="9"/>
        <v>1352</v>
      </c>
      <c r="I22" s="27">
        <f t="shared" si="9"/>
        <v>253.5</v>
      </c>
      <c r="J22" s="33">
        <f>SUM(B22:I22)</f>
        <v>7773.9999999999991</v>
      </c>
      <c r="L22" s="27">
        <f t="shared" ref="L22:N22" si="10">L20</f>
        <v>760.49999999999989</v>
      </c>
      <c r="M22" s="27">
        <f t="shared" si="10"/>
        <v>5266.5</v>
      </c>
      <c r="N22" s="27">
        <f t="shared" si="10"/>
        <v>1078</v>
      </c>
      <c r="O22" s="33">
        <f>SUM(L22:N22)</f>
        <v>7105</v>
      </c>
    </row>
    <row r="23" spans="1:15" x14ac:dyDescent="0.25">
      <c r="A23" s="42" t="s">
        <v>16</v>
      </c>
      <c r="B23" s="28">
        <f t="shared" ref="B23:I23" si="11">B18-B22</f>
        <v>8310</v>
      </c>
      <c r="C23" s="28">
        <f t="shared" si="11"/>
        <v>9577.5</v>
      </c>
      <c r="D23" s="28">
        <f t="shared" si="11"/>
        <v>9324</v>
      </c>
      <c r="E23" s="28">
        <f t="shared" si="11"/>
        <v>8901.5</v>
      </c>
      <c r="F23" s="28">
        <f t="shared" si="11"/>
        <v>8310</v>
      </c>
      <c r="G23" s="28">
        <f t="shared" si="11"/>
        <v>9408.5</v>
      </c>
      <c r="H23" s="28">
        <f t="shared" si="11"/>
        <v>8648</v>
      </c>
      <c r="I23" s="28">
        <f t="shared" si="11"/>
        <v>9746.5</v>
      </c>
      <c r="J23" s="43">
        <f>SUM(B23:I23)</f>
        <v>72226</v>
      </c>
      <c r="L23" s="28">
        <f t="shared" ref="L23:N23" si="12">L18-L22</f>
        <v>9239.5</v>
      </c>
      <c r="M23" s="28">
        <f t="shared" si="12"/>
        <v>34733.5</v>
      </c>
      <c r="N23" s="28">
        <f t="shared" si="12"/>
        <v>8922</v>
      </c>
      <c r="O23" s="43">
        <f>SUM(L23:N23)</f>
        <v>52895</v>
      </c>
    </row>
    <row r="24" spans="1:15" x14ac:dyDescent="0.25">
      <c r="A24" s="17"/>
      <c r="J24" s="17"/>
      <c r="O24" s="17"/>
    </row>
    <row r="25" spans="1:15" x14ac:dyDescent="0.25">
      <c r="A25" s="17" t="s">
        <v>41</v>
      </c>
      <c r="B25" s="56">
        <f t="shared" ref="B25:I25" si="13">SUM(B15/B11*B13)</f>
        <v>10000</v>
      </c>
      <c r="C25" s="56">
        <f t="shared" si="13"/>
        <v>2500</v>
      </c>
      <c r="D25" s="56">
        <f t="shared" si="13"/>
        <v>4000</v>
      </c>
      <c r="E25" s="56">
        <f t="shared" si="13"/>
        <v>6500</v>
      </c>
      <c r="F25" s="56">
        <f t="shared" si="13"/>
        <v>10000</v>
      </c>
      <c r="G25" s="56">
        <f t="shared" si="13"/>
        <v>3500</v>
      </c>
      <c r="H25" s="56">
        <f t="shared" si="13"/>
        <v>8000</v>
      </c>
      <c r="I25" s="56">
        <f t="shared" si="13"/>
        <v>1500</v>
      </c>
      <c r="J25" s="24">
        <f>SUM(B25:I25)</f>
        <v>46000</v>
      </c>
      <c r="L25" s="56">
        <f>SUM(L15/L11*L13)</f>
        <v>4500</v>
      </c>
      <c r="M25" s="56">
        <f>SUM(M15/M11*M13)+(M16/J11*J13)</f>
        <v>26250</v>
      </c>
      <c r="N25" s="56">
        <f>SUM(N15/N11*N13)</f>
        <v>5500</v>
      </c>
      <c r="O25" s="24">
        <f>SUM(L25:N25)</f>
        <v>36250</v>
      </c>
    </row>
    <row r="26" spans="1:15" x14ac:dyDescent="0.25">
      <c r="A26" s="17" t="s">
        <v>42</v>
      </c>
      <c r="B26" s="19">
        <f>B25</f>
        <v>10000</v>
      </c>
      <c r="C26" s="19">
        <f t="shared" ref="C26:I26" si="14">B26+C25</f>
        <v>12500</v>
      </c>
      <c r="D26" s="19">
        <f t="shared" si="14"/>
        <v>16500</v>
      </c>
      <c r="E26" s="19">
        <f t="shared" si="14"/>
        <v>23000</v>
      </c>
      <c r="F26" s="19">
        <f t="shared" si="14"/>
        <v>33000</v>
      </c>
      <c r="G26" s="19">
        <f t="shared" si="14"/>
        <v>36500</v>
      </c>
      <c r="H26" s="19">
        <f t="shared" si="14"/>
        <v>44500</v>
      </c>
      <c r="I26" s="19">
        <f t="shared" si="14"/>
        <v>46000</v>
      </c>
      <c r="J26" s="24"/>
      <c r="L26" s="19">
        <f t="shared" ref="L26:N26" si="15">K26+L25</f>
        <v>4500</v>
      </c>
      <c r="M26" s="19">
        <f t="shared" si="15"/>
        <v>30750</v>
      </c>
      <c r="N26" s="19">
        <f t="shared" si="15"/>
        <v>36250</v>
      </c>
      <c r="O26" s="24"/>
    </row>
    <row r="27" spans="1:15" x14ac:dyDescent="0.25">
      <c r="A27" s="17" t="s">
        <v>101</v>
      </c>
      <c r="B27" s="19">
        <f>B15</f>
        <v>10000</v>
      </c>
      <c r="C27" s="19">
        <f t="shared" ref="C27:I27" si="16">C15</f>
        <v>10000</v>
      </c>
      <c r="D27" s="19">
        <f t="shared" si="16"/>
        <v>10000</v>
      </c>
      <c r="E27" s="19">
        <f t="shared" si="16"/>
        <v>10000</v>
      </c>
      <c r="F27" s="19">
        <f t="shared" si="16"/>
        <v>10000</v>
      </c>
      <c r="G27" s="19">
        <f t="shared" si="16"/>
        <v>10000</v>
      </c>
      <c r="H27" s="19">
        <f t="shared" si="16"/>
        <v>10000</v>
      </c>
      <c r="I27" s="19">
        <f t="shared" si="16"/>
        <v>10000</v>
      </c>
      <c r="J27" s="24">
        <f>SUM(B27:I27)</f>
        <v>80000</v>
      </c>
      <c r="L27" s="19">
        <f t="shared" ref="L27:N27" si="17">L15</f>
        <v>10000</v>
      </c>
      <c r="M27" s="19">
        <f t="shared" si="17"/>
        <v>10000</v>
      </c>
      <c r="N27" s="19">
        <f t="shared" si="17"/>
        <v>10000</v>
      </c>
      <c r="O27" s="24">
        <f>SUM(L27:N27)</f>
        <v>30000</v>
      </c>
    </row>
    <row r="28" spans="1:15" x14ac:dyDescent="0.25">
      <c r="A28" s="17" t="s">
        <v>102</v>
      </c>
      <c r="B28" s="19">
        <f>B27</f>
        <v>10000</v>
      </c>
      <c r="C28" s="19">
        <f t="shared" ref="C28:I28" si="18">C27+B28</f>
        <v>20000</v>
      </c>
      <c r="D28" s="19">
        <f t="shared" si="18"/>
        <v>30000</v>
      </c>
      <c r="E28" s="19">
        <f t="shared" si="18"/>
        <v>40000</v>
      </c>
      <c r="F28" s="19">
        <f t="shared" si="18"/>
        <v>50000</v>
      </c>
      <c r="G28" s="19">
        <f t="shared" si="18"/>
        <v>60000</v>
      </c>
      <c r="H28" s="19">
        <f t="shared" si="18"/>
        <v>70000</v>
      </c>
      <c r="I28" s="19">
        <f t="shared" si="18"/>
        <v>80000</v>
      </c>
      <c r="J28" s="24"/>
      <c r="L28" s="19">
        <f t="shared" ref="L28:N28" si="19">L27+K28</f>
        <v>10000</v>
      </c>
      <c r="M28" s="19">
        <f t="shared" si="19"/>
        <v>20000</v>
      </c>
      <c r="N28" s="19">
        <f t="shared" si="19"/>
        <v>30000</v>
      </c>
      <c r="O28" s="24"/>
    </row>
    <row r="29" spans="1:15" x14ac:dyDescent="0.25">
      <c r="A29" s="17" t="s">
        <v>103</v>
      </c>
      <c r="B29" s="19"/>
      <c r="C29" s="19"/>
      <c r="D29" s="19"/>
      <c r="E29" s="19"/>
      <c r="F29" s="19"/>
      <c r="G29" s="19"/>
      <c r="H29" s="19"/>
      <c r="I29" s="19"/>
      <c r="J29" s="24"/>
      <c r="L29" s="19"/>
      <c r="M29" s="19">
        <f>M16</f>
        <v>30000</v>
      </c>
      <c r="N29" s="19"/>
      <c r="O29" s="24">
        <f>SUM(L29:N29)</f>
        <v>30000</v>
      </c>
    </row>
    <row r="30" spans="1:15" x14ac:dyDescent="0.25">
      <c r="A30" s="17" t="s">
        <v>104</v>
      </c>
      <c r="B30" s="19"/>
      <c r="C30" s="19"/>
      <c r="D30" s="19"/>
      <c r="E30" s="19"/>
      <c r="F30" s="19"/>
      <c r="G30" s="19"/>
      <c r="H30" s="19"/>
      <c r="I30" s="19"/>
      <c r="J30" s="24"/>
      <c r="L30" s="19"/>
      <c r="M30" s="19">
        <f>M29</f>
        <v>30000</v>
      </c>
      <c r="N30" s="19">
        <f>M30+N29</f>
        <v>30000</v>
      </c>
      <c r="O30" s="24"/>
    </row>
    <row r="31" spans="1:15" x14ac:dyDescent="0.25">
      <c r="A31" s="17" t="s">
        <v>105</v>
      </c>
      <c r="B31" s="24">
        <f t="shared" ref="B31:I31" si="20">SUM(B28/B9*B10)+B30</f>
        <v>120000</v>
      </c>
      <c r="C31" s="24">
        <f t="shared" si="20"/>
        <v>120000</v>
      </c>
      <c r="D31" s="24">
        <f t="shared" si="20"/>
        <v>120000</v>
      </c>
      <c r="E31" s="24">
        <f t="shared" si="20"/>
        <v>120000</v>
      </c>
      <c r="F31" s="24">
        <f t="shared" si="20"/>
        <v>120000</v>
      </c>
      <c r="G31" s="24">
        <f t="shared" si="20"/>
        <v>120000</v>
      </c>
      <c r="H31" s="24">
        <f t="shared" si="20"/>
        <v>120000</v>
      </c>
      <c r="I31" s="24">
        <f t="shared" si="20"/>
        <v>120000</v>
      </c>
      <c r="J31" s="24"/>
      <c r="L31" s="24">
        <f>SUM(L28/L9*L10)+L30</f>
        <v>120000</v>
      </c>
      <c r="M31" s="24">
        <f>SUM(M28/M9*M10)+M30</f>
        <v>150000</v>
      </c>
      <c r="N31" s="24">
        <f>SUM(N28/N9*N10)+N30</f>
        <v>150000</v>
      </c>
      <c r="O31" s="24"/>
    </row>
    <row r="32" spans="1:15" x14ac:dyDescent="0.25">
      <c r="A32" s="17" t="s">
        <v>106</v>
      </c>
      <c r="B32" s="118">
        <f t="shared" ref="B32:I32" si="21">SUM(B31/12)</f>
        <v>10000</v>
      </c>
      <c r="C32" s="118">
        <f t="shared" si="21"/>
        <v>10000</v>
      </c>
      <c r="D32" s="118">
        <f t="shared" si="21"/>
        <v>10000</v>
      </c>
      <c r="E32" s="118">
        <f t="shared" si="21"/>
        <v>10000</v>
      </c>
      <c r="F32" s="118">
        <f t="shared" si="21"/>
        <v>10000</v>
      </c>
      <c r="G32" s="118">
        <f t="shared" si="21"/>
        <v>10000</v>
      </c>
      <c r="H32" s="118">
        <f t="shared" si="21"/>
        <v>10000</v>
      </c>
      <c r="I32" s="118">
        <f t="shared" si="21"/>
        <v>10000</v>
      </c>
      <c r="J32" s="24"/>
      <c r="L32" s="118">
        <f t="shared" ref="L32:N32" si="22">SUM(L31/12)</f>
        <v>10000</v>
      </c>
      <c r="M32" s="118">
        <f t="shared" si="22"/>
        <v>12500</v>
      </c>
      <c r="N32" s="118">
        <f t="shared" si="22"/>
        <v>12500</v>
      </c>
      <c r="O32" s="24"/>
    </row>
    <row r="33" spans="1:14" x14ac:dyDescent="0.25">
      <c r="A33" s="17"/>
      <c r="B33" s="17"/>
      <c r="C33" s="17"/>
      <c r="D33" s="17"/>
      <c r="E33" s="17"/>
      <c r="F33" s="17"/>
      <c r="G33" s="17"/>
      <c r="H33" s="17"/>
      <c r="I33" s="17"/>
      <c r="L33" s="17"/>
      <c r="M33" s="17"/>
      <c r="N33" s="17"/>
    </row>
    <row r="34" spans="1:14" x14ac:dyDescent="0.25">
      <c r="A34" s="42"/>
    </row>
    <row r="38" spans="1:14" x14ac:dyDescent="0.25">
      <c r="A38" s="17"/>
    </row>
    <row r="39" spans="1:14" x14ac:dyDescent="0.25">
      <c r="A39" s="17"/>
    </row>
    <row r="40" spans="1:14" x14ac:dyDescent="0.25">
      <c r="A40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8:N18" formulaRange="1"/>
    <ignoredError sqref="B27" formula="1"/>
  </ignoredErrors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3D7B-0BB9-4B46-91C1-FC277840C885}">
  <sheetPr>
    <tabColor rgb="FF0070C0"/>
  </sheetPr>
  <dimension ref="A1:R51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109375" style="13" customWidth="1"/>
    <col min="2" max="2" width="8" style="13" bestFit="1" customWidth="1"/>
    <col min="3" max="3" width="7.6640625" style="13" customWidth="1"/>
    <col min="4" max="15" width="8.6640625" style="13" customWidth="1"/>
    <col min="16" max="16" width="3" style="13" customWidth="1"/>
    <col min="17" max="17" width="8.88671875" style="13" customWidth="1"/>
    <col min="18" max="18" width="8.6640625" style="13" customWidth="1"/>
    <col min="19" max="16384" width="11.5546875" style="13"/>
  </cols>
  <sheetData>
    <row r="1" spans="1:18" s="12" customFormat="1" x14ac:dyDescent="0.25">
      <c r="A1" s="190" t="s">
        <v>369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s="12" customFormat="1" x14ac:dyDescent="0.25">
      <c r="A2" s="13" t="s">
        <v>39</v>
      </c>
      <c r="B2" s="13"/>
      <c r="C2" s="13"/>
      <c r="D2" s="14"/>
      <c r="E2" s="14"/>
      <c r="N2" s="73">
        <v>43465</v>
      </c>
      <c r="Q2" s="182" t="s">
        <v>340</v>
      </c>
    </row>
    <row r="3" spans="1:18" x14ac:dyDescent="0.25">
      <c r="A3" s="13" t="s">
        <v>38</v>
      </c>
      <c r="C3" s="15" t="s">
        <v>339</v>
      </c>
      <c r="D3" s="15" t="s">
        <v>339</v>
      </c>
      <c r="E3" s="15" t="s">
        <v>339</v>
      </c>
      <c r="F3" s="15" t="s">
        <v>339</v>
      </c>
      <c r="G3" s="15" t="s">
        <v>339</v>
      </c>
      <c r="H3" s="15" t="s">
        <v>339</v>
      </c>
      <c r="I3" s="15" t="s">
        <v>339</v>
      </c>
      <c r="J3" s="15" t="s">
        <v>339</v>
      </c>
      <c r="K3" s="15" t="s">
        <v>339</v>
      </c>
      <c r="L3" s="15" t="s">
        <v>339</v>
      </c>
      <c r="M3" s="15" t="s">
        <v>339</v>
      </c>
      <c r="N3" s="15" t="s">
        <v>339</v>
      </c>
    </row>
    <row r="4" spans="1:18" x14ac:dyDescent="0.25">
      <c r="A4" s="13" t="s">
        <v>110</v>
      </c>
      <c r="C4" s="34">
        <v>0.6</v>
      </c>
      <c r="D4" s="34">
        <v>0.6</v>
      </c>
      <c r="E4" s="34">
        <v>0.6</v>
      </c>
      <c r="F4" s="34">
        <v>0.6</v>
      </c>
      <c r="G4" s="34">
        <v>0.6</v>
      </c>
      <c r="H4" s="34">
        <v>0.6</v>
      </c>
      <c r="I4" s="34">
        <v>0.6</v>
      </c>
      <c r="J4" s="34">
        <v>0.6</v>
      </c>
      <c r="K4" s="34">
        <v>0.6</v>
      </c>
      <c r="L4" s="34">
        <v>0.6</v>
      </c>
      <c r="M4" s="34">
        <v>0.6</v>
      </c>
      <c r="N4" s="34">
        <v>0.6</v>
      </c>
    </row>
    <row r="5" spans="1:18" x14ac:dyDescent="0.25">
      <c r="A5" s="13" t="s">
        <v>111</v>
      </c>
      <c r="C5" s="34">
        <v>0.2</v>
      </c>
      <c r="D5" s="34">
        <v>0.2</v>
      </c>
      <c r="E5" s="34">
        <v>0.2</v>
      </c>
      <c r="F5" s="34">
        <v>0.2</v>
      </c>
      <c r="G5" s="34">
        <v>0.2</v>
      </c>
      <c r="H5" s="34">
        <v>0.2</v>
      </c>
      <c r="I5" s="34">
        <v>0.2</v>
      </c>
      <c r="J5" s="34">
        <v>0.2</v>
      </c>
      <c r="K5" s="34">
        <v>0.2</v>
      </c>
      <c r="L5" s="34">
        <v>0.2</v>
      </c>
      <c r="M5" s="34">
        <v>0.2</v>
      </c>
      <c r="N5" s="34">
        <v>0.2</v>
      </c>
    </row>
    <row r="6" spans="1:18" x14ac:dyDescent="0.25">
      <c r="A6" s="13" t="s">
        <v>138</v>
      </c>
      <c r="C6" s="34">
        <f>C4+C5</f>
        <v>0.8</v>
      </c>
      <c r="D6" s="34">
        <f t="shared" ref="D6:N6" si="0">D4+D5</f>
        <v>0.8</v>
      </c>
      <c r="E6" s="34">
        <f t="shared" si="0"/>
        <v>0.8</v>
      </c>
      <c r="F6" s="34">
        <f t="shared" si="0"/>
        <v>0.8</v>
      </c>
      <c r="G6" s="34">
        <f t="shared" si="0"/>
        <v>0.8</v>
      </c>
      <c r="H6" s="34">
        <f t="shared" si="0"/>
        <v>0.8</v>
      </c>
      <c r="I6" s="34">
        <f t="shared" si="0"/>
        <v>0.8</v>
      </c>
      <c r="J6" s="34">
        <f t="shared" si="0"/>
        <v>0.8</v>
      </c>
      <c r="K6" s="34">
        <f t="shared" si="0"/>
        <v>0.8</v>
      </c>
      <c r="L6" s="34">
        <f t="shared" si="0"/>
        <v>0.8</v>
      </c>
      <c r="M6" s="34">
        <f t="shared" si="0"/>
        <v>0.8</v>
      </c>
      <c r="N6" s="34">
        <f t="shared" si="0"/>
        <v>0.8</v>
      </c>
      <c r="O6" s="15"/>
      <c r="P6" s="15"/>
    </row>
    <row r="7" spans="1:18" x14ac:dyDescent="0.25">
      <c r="A7" s="13" t="s">
        <v>24</v>
      </c>
      <c r="C7" s="34" t="s">
        <v>31</v>
      </c>
      <c r="D7" s="34" t="s">
        <v>31</v>
      </c>
      <c r="E7" s="67" t="s">
        <v>31</v>
      </c>
      <c r="F7" s="67" t="s">
        <v>31</v>
      </c>
      <c r="G7" s="67" t="s">
        <v>31</v>
      </c>
      <c r="H7" s="67" t="s">
        <v>31</v>
      </c>
      <c r="I7" s="67" t="s">
        <v>31</v>
      </c>
      <c r="J7" s="67" t="s">
        <v>31</v>
      </c>
      <c r="K7" s="67" t="s">
        <v>31</v>
      </c>
      <c r="L7" s="67" t="s">
        <v>31</v>
      </c>
      <c r="M7" s="67" t="s">
        <v>31</v>
      </c>
      <c r="N7" s="67" t="s">
        <v>31</v>
      </c>
      <c r="O7" s="15"/>
      <c r="P7" s="15"/>
      <c r="R7" s="67" t="s">
        <v>31</v>
      </c>
    </row>
    <row r="8" spans="1:18" s="12" customFormat="1" x14ac:dyDescent="0.25">
      <c r="A8" s="16" t="s">
        <v>21</v>
      </c>
      <c r="B8" s="16" t="s">
        <v>114</v>
      </c>
      <c r="C8" s="35" t="s">
        <v>0</v>
      </c>
      <c r="D8" s="35" t="s">
        <v>1</v>
      </c>
      <c r="E8" s="68" t="s">
        <v>2</v>
      </c>
      <c r="F8" s="68" t="s">
        <v>3</v>
      </c>
      <c r="G8" s="35" t="s">
        <v>4</v>
      </c>
      <c r="H8" s="35" t="s">
        <v>5</v>
      </c>
      <c r="I8" s="35" t="s">
        <v>6</v>
      </c>
      <c r="J8" s="35" t="s">
        <v>7</v>
      </c>
      <c r="K8" s="35" t="s">
        <v>8</v>
      </c>
      <c r="L8" s="35" t="s">
        <v>9</v>
      </c>
      <c r="M8" s="35" t="s">
        <v>10</v>
      </c>
      <c r="N8" s="35" t="s">
        <v>11</v>
      </c>
      <c r="O8" s="35" t="s">
        <v>12</v>
      </c>
      <c r="P8" s="120"/>
      <c r="Q8" s="35" t="s">
        <v>0</v>
      </c>
      <c r="R8" s="35" t="s">
        <v>1</v>
      </c>
    </row>
    <row r="9" spans="1:18" x14ac:dyDescent="0.25">
      <c r="A9" s="17" t="s">
        <v>76</v>
      </c>
      <c r="B9" s="17"/>
      <c r="C9" s="57" t="s">
        <v>17</v>
      </c>
      <c r="D9" s="57" t="s">
        <v>17</v>
      </c>
      <c r="E9" s="74" t="s">
        <v>17</v>
      </c>
      <c r="F9" s="74" t="s">
        <v>17</v>
      </c>
      <c r="G9" s="74" t="s">
        <v>17</v>
      </c>
      <c r="H9" s="74" t="s">
        <v>17</v>
      </c>
      <c r="I9" s="74" t="s">
        <v>17</v>
      </c>
      <c r="J9" s="74" t="s">
        <v>17</v>
      </c>
      <c r="K9" s="74" t="s">
        <v>17</v>
      </c>
      <c r="L9" s="74" t="s">
        <v>17</v>
      </c>
      <c r="M9" s="74" t="s">
        <v>17</v>
      </c>
      <c r="N9" s="74" t="s">
        <v>17</v>
      </c>
      <c r="O9" s="15"/>
      <c r="P9" s="15"/>
      <c r="Q9" s="57" t="s">
        <v>17</v>
      </c>
      <c r="R9" s="57" t="s">
        <v>17</v>
      </c>
    </row>
    <row r="10" spans="1:18" x14ac:dyDescent="0.25">
      <c r="A10" s="17" t="s">
        <v>94</v>
      </c>
      <c r="B10" s="127" t="s">
        <v>123</v>
      </c>
      <c r="C10" s="15"/>
      <c r="D10" s="15"/>
      <c r="E10" s="64"/>
      <c r="F10" s="6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27" t="s">
        <v>17</v>
      </c>
      <c r="R10" s="15"/>
    </row>
    <row r="11" spans="1:18" x14ac:dyDescent="0.25">
      <c r="A11" s="17" t="s">
        <v>97</v>
      </c>
      <c r="B11" s="127" t="s">
        <v>123</v>
      </c>
      <c r="C11" s="15"/>
      <c r="D11" s="15"/>
      <c r="E11" s="64"/>
      <c r="F11" s="6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27" t="s">
        <v>17</v>
      </c>
      <c r="R11" s="15"/>
    </row>
    <row r="12" spans="1:18" x14ac:dyDescent="0.25">
      <c r="A12" s="17" t="s">
        <v>18</v>
      </c>
      <c r="B12" s="17"/>
      <c r="C12" s="15" t="s">
        <v>27</v>
      </c>
      <c r="D12" s="15" t="s">
        <v>27</v>
      </c>
      <c r="E12" s="64" t="s">
        <v>27</v>
      </c>
      <c r="F12" s="64" t="s">
        <v>27</v>
      </c>
      <c r="G12" s="15" t="s">
        <v>27</v>
      </c>
      <c r="H12" s="15" t="s">
        <v>27</v>
      </c>
      <c r="I12" s="15" t="s">
        <v>27</v>
      </c>
      <c r="J12" s="15" t="s">
        <v>27</v>
      </c>
      <c r="K12" s="15" t="s">
        <v>27</v>
      </c>
      <c r="L12" s="15" t="s">
        <v>27</v>
      </c>
      <c r="M12" s="15" t="s">
        <v>27</v>
      </c>
      <c r="N12" s="15" t="s">
        <v>27</v>
      </c>
      <c r="O12" s="15"/>
      <c r="P12" s="15"/>
      <c r="Q12" s="15" t="s">
        <v>27</v>
      </c>
      <c r="R12" s="15" t="s">
        <v>27</v>
      </c>
    </row>
    <row r="13" spans="1:18" x14ac:dyDescent="0.25">
      <c r="A13" s="17" t="s">
        <v>19</v>
      </c>
      <c r="B13" s="17"/>
      <c r="C13" s="15">
        <v>30</v>
      </c>
      <c r="D13" s="15">
        <v>30</v>
      </c>
      <c r="E13" s="64">
        <v>30</v>
      </c>
      <c r="F13" s="64">
        <v>30</v>
      </c>
      <c r="G13" s="15">
        <v>30</v>
      </c>
      <c r="H13" s="15">
        <v>30</v>
      </c>
      <c r="I13" s="15">
        <v>30</v>
      </c>
      <c r="J13" s="15">
        <v>30</v>
      </c>
      <c r="K13" s="15">
        <v>30</v>
      </c>
      <c r="L13" s="15">
        <v>30</v>
      </c>
      <c r="M13" s="15">
        <v>30</v>
      </c>
      <c r="N13" s="15">
        <v>30</v>
      </c>
      <c r="O13" s="38">
        <f t="shared" ref="O13" si="1">SUM(C13:N13)</f>
        <v>360</v>
      </c>
      <c r="P13" s="38"/>
      <c r="Q13" s="15">
        <v>0</v>
      </c>
      <c r="R13" s="15">
        <v>0</v>
      </c>
    </row>
    <row r="14" spans="1:18" x14ac:dyDescent="0.25">
      <c r="A14" s="17" t="s">
        <v>20</v>
      </c>
      <c r="B14" s="17"/>
      <c r="C14" s="15">
        <f>C13</f>
        <v>30</v>
      </c>
      <c r="D14" s="15">
        <f>C14+D13</f>
        <v>60</v>
      </c>
      <c r="E14" s="64">
        <f t="shared" ref="E14:N14" si="2">D14+E13</f>
        <v>90</v>
      </c>
      <c r="F14" s="64">
        <f t="shared" si="2"/>
        <v>120</v>
      </c>
      <c r="G14" s="15">
        <f t="shared" si="2"/>
        <v>150</v>
      </c>
      <c r="H14" s="15">
        <f t="shared" si="2"/>
        <v>180</v>
      </c>
      <c r="I14" s="15">
        <f t="shared" si="2"/>
        <v>210</v>
      </c>
      <c r="J14" s="15">
        <f t="shared" si="2"/>
        <v>240</v>
      </c>
      <c r="K14" s="15">
        <f t="shared" si="2"/>
        <v>270</v>
      </c>
      <c r="L14" s="15">
        <f t="shared" si="2"/>
        <v>300</v>
      </c>
      <c r="M14" s="15">
        <f t="shared" si="2"/>
        <v>330</v>
      </c>
      <c r="N14" s="15">
        <f t="shared" si="2"/>
        <v>360</v>
      </c>
      <c r="O14" s="15"/>
      <c r="P14" s="15"/>
      <c r="Q14" s="15">
        <f>P14+Q13</f>
        <v>0</v>
      </c>
      <c r="R14" s="15">
        <f>Q14+R13</f>
        <v>0</v>
      </c>
    </row>
    <row r="15" spans="1:18" x14ac:dyDescent="0.25">
      <c r="A15" s="41" t="s">
        <v>92</v>
      </c>
      <c r="B15" s="41"/>
      <c r="C15" s="64">
        <v>360</v>
      </c>
      <c r="D15" s="64">
        <v>360</v>
      </c>
      <c r="E15" s="64">
        <v>360</v>
      </c>
      <c r="F15" s="64">
        <v>360</v>
      </c>
      <c r="G15" s="64">
        <v>360</v>
      </c>
      <c r="H15" s="64">
        <v>360</v>
      </c>
      <c r="I15" s="64">
        <v>360</v>
      </c>
      <c r="J15" s="64">
        <v>360</v>
      </c>
      <c r="K15" s="64">
        <v>360</v>
      </c>
      <c r="L15" s="64">
        <v>360</v>
      </c>
      <c r="M15" s="64">
        <v>360</v>
      </c>
      <c r="N15" s="64">
        <v>360</v>
      </c>
      <c r="O15" s="64"/>
      <c r="P15" s="64"/>
      <c r="Q15" s="69"/>
      <c r="R15" s="64"/>
    </row>
    <row r="16" spans="1:18" x14ac:dyDescent="0.25">
      <c r="A16" s="41" t="s">
        <v>292</v>
      </c>
      <c r="B16" s="41"/>
      <c r="C16" s="15">
        <v>20</v>
      </c>
      <c r="D16" s="15">
        <v>20</v>
      </c>
      <c r="E16" s="15">
        <v>20</v>
      </c>
      <c r="F16" s="15">
        <v>20</v>
      </c>
      <c r="G16" s="15">
        <v>20</v>
      </c>
      <c r="H16" s="15">
        <v>20</v>
      </c>
      <c r="I16" s="15">
        <v>20</v>
      </c>
      <c r="J16" s="15">
        <v>20</v>
      </c>
      <c r="K16" s="15">
        <v>20</v>
      </c>
      <c r="L16" s="15">
        <v>20</v>
      </c>
      <c r="M16" s="15">
        <v>20</v>
      </c>
      <c r="N16" s="15">
        <v>20</v>
      </c>
      <c r="O16" s="38">
        <f t="shared" ref="O16" si="3">SUM(C16:N16)</f>
        <v>240</v>
      </c>
      <c r="P16" s="64"/>
      <c r="Q16" s="69"/>
      <c r="R16" s="64"/>
    </row>
    <row r="17" spans="1:18" x14ac:dyDescent="0.25">
      <c r="A17" s="41" t="s">
        <v>293</v>
      </c>
      <c r="B17" s="41"/>
      <c r="C17" s="64">
        <f>C16</f>
        <v>20</v>
      </c>
      <c r="D17" s="64">
        <f>D16+C17</f>
        <v>40</v>
      </c>
      <c r="E17" s="64">
        <f t="shared" ref="E17:N17" si="4">E16+D17</f>
        <v>60</v>
      </c>
      <c r="F17" s="64">
        <f t="shared" si="4"/>
        <v>80</v>
      </c>
      <c r="G17" s="64">
        <f t="shared" si="4"/>
        <v>100</v>
      </c>
      <c r="H17" s="64">
        <f t="shared" si="4"/>
        <v>120</v>
      </c>
      <c r="I17" s="64">
        <f t="shared" si="4"/>
        <v>140</v>
      </c>
      <c r="J17" s="64">
        <f t="shared" si="4"/>
        <v>160</v>
      </c>
      <c r="K17" s="64">
        <f t="shared" si="4"/>
        <v>180</v>
      </c>
      <c r="L17" s="64">
        <f t="shared" si="4"/>
        <v>200</v>
      </c>
      <c r="M17" s="64">
        <f t="shared" si="4"/>
        <v>220</v>
      </c>
      <c r="N17" s="64">
        <f t="shared" si="4"/>
        <v>240</v>
      </c>
      <c r="O17" s="64"/>
      <c r="P17" s="64"/>
      <c r="Q17" s="69"/>
      <c r="R17" s="64"/>
    </row>
    <row r="18" spans="1:18" x14ac:dyDescent="0.25">
      <c r="A18" s="41" t="s">
        <v>141</v>
      </c>
      <c r="B18" s="41"/>
      <c r="C18" s="64">
        <v>15</v>
      </c>
      <c r="D18" s="64">
        <v>10</v>
      </c>
      <c r="E18" s="64">
        <v>11</v>
      </c>
      <c r="F18" s="64">
        <v>14</v>
      </c>
      <c r="G18" s="64">
        <v>20</v>
      </c>
      <c r="H18" s="64">
        <v>11</v>
      </c>
      <c r="I18" s="64">
        <v>8</v>
      </c>
      <c r="J18" s="64">
        <v>13</v>
      </c>
      <c r="K18" s="64">
        <v>20</v>
      </c>
      <c r="L18" s="64">
        <v>7</v>
      </c>
      <c r="M18" s="64">
        <v>16</v>
      </c>
      <c r="N18" s="64">
        <v>9</v>
      </c>
      <c r="O18" s="38">
        <f t="shared" ref="O18" si="5">SUM(C18:N18)</f>
        <v>154</v>
      </c>
      <c r="P18" s="64"/>
      <c r="Q18" s="69"/>
      <c r="R18" s="64"/>
    </row>
    <row r="19" spans="1:18" x14ac:dyDescent="0.25">
      <c r="A19" s="41" t="s">
        <v>294</v>
      </c>
      <c r="B19" s="41"/>
      <c r="C19" s="64">
        <f>C18</f>
        <v>15</v>
      </c>
      <c r="D19" s="64">
        <f>D18+C19</f>
        <v>25</v>
      </c>
      <c r="E19" s="64">
        <f t="shared" ref="E19:N19" si="6">E18+D19</f>
        <v>36</v>
      </c>
      <c r="F19" s="64">
        <f t="shared" si="6"/>
        <v>50</v>
      </c>
      <c r="G19" s="64">
        <f t="shared" si="6"/>
        <v>70</v>
      </c>
      <c r="H19" s="64">
        <f t="shared" si="6"/>
        <v>81</v>
      </c>
      <c r="I19" s="64">
        <f t="shared" si="6"/>
        <v>89</v>
      </c>
      <c r="J19" s="64">
        <f t="shared" si="6"/>
        <v>102</v>
      </c>
      <c r="K19" s="64">
        <f t="shared" si="6"/>
        <v>122</v>
      </c>
      <c r="L19" s="64">
        <f t="shared" si="6"/>
        <v>129</v>
      </c>
      <c r="M19" s="64">
        <f t="shared" si="6"/>
        <v>145</v>
      </c>
      <c r="N19" s="64">
        <f t="shared" si="6"/>
        <v>154</v>
      </c>
      <c r="O19" s="64"/>
      <c r="P19" s="64"/>
      <c r="Q19" s="69"/>
      <c r="R19" s="64"/>
    </row>
    <row r="20" spans="1:18" x14ac:dyDescent="0.25">
      <c r="A20" s="18" t="s">
        <v>337</v>
      </c>
      <c r="B20" s="18"/>
      <c r="C20" s="112">
        <f>C21</f>
        <v>6000</v>
      </c>
      <c r="D20" s="112">
        <f>D21+C20</f>
        <v>12000</v>
      </c>
      <c r="E20" s="112">
        <f t="shared" ref="E20:N20" si="7">E21+D20</f>
        <v>18000</v>
      </c>
      <c r="F20" s="112">
        <f t="shared" si="7"/>
        <v>24000</v>
      </c>
      <c r="G20" s="112">
        <f t="shared" si="7"/>
        <v>30000</v>
      </c>
      <c r="H20" s="112">
        <f t="shared" si="7"/>
        <v>36000</v>
      </c>
      <c r="I20" s="112">
        <f t="shared" si="7"/>
        <v>42000</v>
      </c>
      <c r="J20" s="112">
        <f t="shared" si="7"/>
        <v>48000</v>
      </c>
      <c r="K20" s="112">
        <f t="shared" si="7"/>
        <v>54000</v>
      </c>
      <c r="L20" s="112">
        <f t="shared" si="7"/>
        <v>60000</v>
      </c>
      <c r="M20" s="112">
        <f t="shared" si="7"/>
        <v>66000</v>
      </c>
      <c r="N20" s="112">
        <f t="shared" si="7"/>
        <v>72000</v>
      </c>
      <c r="O20" s="39"/>
      <c r="P20" s="64"/>
      <c r="Q20" s="46"/>
      <c r="R20" s="39"/>
    </row>
    <row r="21" spans="1:18" x14ac:dyDescent="0.25">
      <c r="A21" s="17" t="s">
        <v>13</v>
      </c>
      <c r="B21" s="17"/>
      <c r="C21" s="19">
        <v>6000</v>
      </c>
      <c r="D21" s="19">
        <v>6000</v>
      </c>
      <c r="E21" s="19">
        <v>6000</v>
      </c>
      <c r="F21" s="19">
        <v>6000</v>
      </c>
      <c r="G21" s="19">
        <v>6000</v>
      </c>
      <c r="H21" s="19">
        <v>6000</v>
      </c>
      <c r="I21" s="19">
        <v>6000</v>
      </c>
      <c r="J21" s="19">
        <v>6000</v>
      </c>
      <c r="K21" s="19">
        <v>6000</v>
      </c>
      <c r="L21" s="19">
        <v>6000</v>
      </c>
      <c r="M21" s="19">
        <v>6000</v>
      </c>
      <c r="N21" s="19">
        <v>6000</v>
      </c>
      <c r="O21" s="19">
        <f t="shared" ref="O21:O28" si="8">SUM(C21:N21)</f>
        <v>72000</v>
      </c>
      <c r="P21" s="26"/>
      <c r="Q21" s="32"/>
      <c r="R21" s="19"/>
    </row>
    <row r="22" spans="1:18" x14ac:dyDescent="0.25">
      <c r="A22" s="17" t="s">
        <v>35</v>
      </c>
      <c r="B22" s="1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f>N20/12</f>
        <v>6000</v>
      </c>
      <c r="O22" s="19">
        <f t="shared" si="8"/>
        <v>6000</v>
      </c>
      <c r="P22" s="26"/>
      <c r="Q22" s="32"/>
      <c r="R22" s="19"/>
    </row>
    <row r="23" spans="1:18" x14ac:dyDescent="0.25">
      <c r="A23" s="17" t="s">
        <v>397</v>
      </c>
      <c r="B23" s="17"/>
      <c r="C23" s="19"/>
      <c r="D23" s="19">
        <v>20000</v>
      </c>
      <c r="E23" s="26"/>
      <c r="F23" s="26"/>
      <c r="G23" s="19"/>
      <c r="H23" s="19"/>
      <c r="I23" s="19"/>
      <c r="J23" s="19"/>
      <c r="K23" s="19"/>
      <c r="L23" s="19"/>
      <c r="M23" s="19"/>
      <c r="N23" s="19"/>
      <c r="O23" s="19">
        <f t="shared" si="8"/>
        <v>20000</v>
      </c>
      <c r="P23" s="26"/>
      <c r="Q23" s="32"/>
      <c r="R23" s="19"/>
    </row>
    <row r="24" spans="1:18" x14ac:dyDescent="0.25">
      <c r="A24" s="17" t="s">
        <v>142</v>
      </c>
      <c r="B24" s="17"/>
      <c r="C24" s="19"/>
      <c r="D24" s="19"/>
      <c r="E24" s="26"/>
      <c r="F24" s="26"/>
      <c r="G24" s="19"/>
      <c r="H24" s="19"/>
      <c r="I24" s="19"/>
      <c r="J24" s="19"/>
      <c r="K24" s="19"/>
      <c r="L24" s="19"/>
      <c r="M24" s="19"/>
      <c r="N24" s="19"/>
      <c r="O24" s="19"/>
      <c r="P24" s="26"/>
      <c r="Q24" s="32"/>
      <c r="R24" s="19">
        <v>15000</v>
      </c>
    </row>
    <row r="25" spans="1:18" x14ac:dyDescent="0.25">
      <c r="A25" s="17" t="s">
        <v>290</v>
      </c>
      <c r="B25" s="17"/>
      <c r="C25" s="19"/>
      <c r="D25" s="19"/>
      <c r="E25" s="26"/>
      <c r="F25" s="26"/>
      <c r="G25" s="19"/>
      <c r="H25" s="19"/>
      <c r="I25" s="19"/>
      <c r="J25" s="19"/>
      <c r="K25" s="19"/>
      <c r="L25" s="19"/>
      <c r="M25" s="19"/>
      <c r="N25" s="19"/>
      <c r="O25" s="19"/>
      <c r="P25" s="26"/>
      <c r="Q25" s="32">
        <v>3000</v>
      </c>
      <c r="R25" s="19"/>
    </row>
    <row r="26" spans="1:18" x14ac:dyDescent="0.25">
      <c r="A26" s="17" t="s">
        <v>341</v>
      </c>
      <c r="B26" s="17"/>
      <c r="C26" s="19"/>
      <c r="D26" s="19"/>
      <c r="E26" s="26"/>
      <c r="F26" s="26"/>
      <c r="G26" s="19"/>
      <c r="H26" s="19"/>
      <c r="I26" s="19"/>
      <c r="J26" s="19"/>
      <c r="K26" s="19"/>
      <c r="L26" s="19"/>
      <c r="M26" s="19"/>
      <c r="N26" s="19"/>
      <c r="O26" s="19"/>
      <c r="P26" s="26"/>
      <c r="Q26" s="32">
        <v>2000</v>
      </c>
      <c r="R26" s="19"/>
    </row>
    <row r="27" spans="1:18" x14ac:dyDescent="0.25">
      <c r="A27" s="17"/>
      <c r="B27" s="17"/>
      <c r="C27" s="19"/>
      <c r="D27" s="19"/>
      <c r="E27" s="26"/>
      <c r="F27" s="26"/>
      <c r="G27" s="19"/>
      <c r="H27" s="19"/>
      <c r="I27" s="19"/>
      <c r="J27" s="19"/>
      <c r="K27" s="19"/>
      <c r="L27" s="19"/>
      <c r="M27" s="19"/>
      <c r="N27" s="19"/>
      <c r="O27" s="19"/>
      <c r="P27" s="26"/>
      <c r="Q27" s="32"/>
      <c r="R27" s="19"/>
    </row>
    <row r="28" spans="1:18" x14ac:dyDescent="0.25">
      <c r="A28" s="21" t="s">
        <v>14</v>
      </c>
      <c r="B28" s="21"/>
      <c r="C28" s="22">
        <f t="shared" ref="C28:N28" si="9">SUM(C21:C23)</f>
        <v>6000</v>
      </c>
      <c r="D28" s="22">
        <f t="shared" si="9"/>
        <v>26000</v>
      </c>
      <c r="E28" s="22">
        <f t="shared" si="9"/>
        <v>6000</v>
      </c>
      <c r="F28" s="22">
        <f t="shared" si="9"/>
        <v>6000</v>
      </c>
      <c r="G28" s="22">
        <f t="shared" si="9"/>
        <v>6000</v>
      </c>
      <c r="H28" s="22">
        <f t="shared" si="9"/>
        <v>6000</v>
      </c>
      <c r="I28" s="22">
        <f t="shared" si="9"/>
        <v>6000</v>
      </c>
      <c r="J28" s="22">
        <f t="shared" si="9"/>
        <v>6000</v>
      </c>
      <c r="K28" s="22">
        <f t="shared" si="9"/>
        <v>6000</v>
      </c>
      <c r="L28" s="22">
        <f t="shared" si="9"/>
        <v>6000</v>
      </c>
      <c r="M28" s="22">
        <f t="shared" si="9"/>
        <v>6000</v>
      </c>
      <c r="N28" s="22">
        <f t="shared" si="9"/>
        <v>12000</v>
      </c>
      <c r="O28" s="22">
        <f t="shared" si="8"/>
        <v>98000</v>
      </c>
      <c r="P28" s="121"/>
      <c r="Q28" s="22">
        <f>SUM(Q21:Q26)</f>
        <v>5000</v>
      </c>
      <c r="R28" s="22">
        <f>SUM(R21:R26)</f>
        <v>15000</v>
      </c>
    </row>
    <row r="29" spans="1:18" x14ac:dyDescent="0.25">
      <c r="A29" s="17" t="s">
        <v>75</v>
      </c>
      <c r="B29" s="17"/>
      <c r="C29" s="58">
        <f>Ansätze!C128</f>
        <v>0.14499999999999999</v>
      </c>
      <c r="D29" s="58">
        <f>Ansätze!C162</f>
        <v>0.16600000000000001</v>
      </c>
      <c r="E29" s="65">
        <f>D29</f>
        <v>0.16600000000000001</v>
      </c>
      <c r="F29" s="65">
        <f>D29</f>
        <v>0.16600000000000001</v>
      </c>
      <c r="G29" s="58">
        <f>D29</f>
        <v>0.16600000000000001</v>
      </c>
      <c r="H29" s="58">
        <f>D29</f>
        <v>0.16600000000000001</v>
      </c>
      <c r="I29" s="58">
        <f>D29</f>
        <v>0.16600000000000001</v>
      </c>
      <c r="J29" s="58">
        <f>I29</f>
        <v>0.16600000000000001</v>
      </c>
      <c r="K29" s="58">
        <f>J29</f>
        <v>0.16600000000000001</v>
      </c>
      <c r="L29" s="58">
        <f>K29</f>
        <v>0.16600000000000001</v>
      </c>
      <c r="M29" s="58">
        <f>L29</f>
        <v>0.16600000000000001</v>
      </c>
      <c r="N29" s="58">
        <f>Ansätze!C175</f>
        <v>0.17299999999999999</v>
      </c>
      <c r="P29" s="25"/>
      <c r="Q29" s="65">
        <f>Ansätze!C183</f>
        <v>0.17699999999999999</v>
      </c>
      <c r="R29" s="58">
        <f>Ansätze!C167</f>
        <v>0.16899999999999998</v>
      </c>
    </row>
    <row r="30" spans="1:18" x14ac:dyDescent="0.25">
      <c r="A30" s="17" t="s">
        <v>80</v>
      </c>
      <c r="B30" s="17"/>
      <c r="C30" s="24">
        <f>C40*C29</f>
        <v>652.5</v>
      </c>
      <c r="D30" s="24">
        <f t="shared" ref="D30:N30" si="10">D40*D29-C33</f>
        <v>2667.5</v>
      </c>
      <c r="E30" s="32">
        <f t="shared" si="10"/>
        <v>547.80000000000018</v>
      </c>
      <c r="F30" s="32">
        <f t="shared" si="10"/>
        <v>697.19999999999982</v>
      </c>
      <c r="G30" s="32">
        <f t="shared" si="10"/>
        <v>996</v>
      </c>
      <c r="H30" s="32">
        <f t="shared" si="10"/>
        <v>547.80000000000018</v>
      </c>
      <c r="I30" s="32">
        <f t="shared" si="10"/>
        <v>398.40000000000055</v>
      </c>
      <c r="J30" s="32">
        <f t="shared" si="10"/>
        <v>647.39999999999964</v>
      </c>
      <c r="K30" s="32">
        <f t="shared" si="10"/>
        <v>996</v>
      </c>
      <c r="L30" s="32">
        <f t="shared" si="10"/>
        <v>348.60000000000036</v>
      </c>
      <c r="M30" s="32">
        <f t="shared" si="10"/>
        <v>796.79999999999927</v>
      </c>
      <c r="N30" s="32">
        <f t="shared" si="10"/>
        <v>1525.1499999999996</v>
      </c>
      <c r="O30" s="24">
        <f>SUM(C30:N30)</f>
        <v>10821.15</v>
      </c>
      <c r="P30" s="32"/>
      <c r="Q30" s="32"/>
      <c r="R30" s="24">
        <f>R40*R29</f>
        <v>1626.6249999999998</v>
      </c>
    </row>
    <row r="31" spans="1:18" x14ac:dyDescent="0.25">
      <c r="A31" s="17" t="s">
        <v>99</v>
      </c>
      <c r="B31" s="127" t="s">
        <v>123</v>
      </c>
      <c r="C31" s="24"/>
      <c r="D31" s="24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4"/>
      <c r="P31" s="32"/>
      <c r="Q31" s="32">
        <f>N30*-1</f>
        <v>-1525.1499999999996</v>
      </c>
      <c r="R31" s="24"/>
    </row>
    <row r="32" spans="1:18" x14ac:dyDescent="0.25">
      <c r="A32" s="17" t="s">
        <v>121</v>
      </c>
      <c r="B32" s="127" t="s">
        <v>123</v>
      </c>
      <c r="C32" s="24"/>
      <c r="D32" s="24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4"/>
      <c r="P32" s="32"/>
      <c r="Q32" s="32">
        <f>Q40*Q29-M33</f>
        <v>2343.2249999999985</v>
      </c>
      <c r="R32" s="24"/>
    </row>
    <row r="33" spans="1:18" x14ac:dyDescent="0.25">
      <c r="A33" s="17" t="s">
        <v>81</v>
      </c>
      <c r="B33" s="17"/>
      <c r="C33" s="24">
        <f>C30</f>
        <v>652.5</v>
      </c>
      <c r="D33" s="24">
        <f>C33+D30</f>
        <v>3320</v>
      </c>
      <c r="E33" s="32">
        <f t="shared" ref="E33:N33" si="11">D33+E30</f>
        <v>3867.8</v>
      </c>
      <c r="F33" s="32">
        <f t="shared" si="11"/>
        <v>4565</v>
      </c>
      <c r="G33" s="32">
        <f t="shared" si="11"/>
        <v>5561</v>
      </c>
      <c r="H33" s="32">
        <f t="shared" si="11"/>
        <v>6108.8</v>
      </c>
      <c r="I33" s="32">
        <f t="shared" si="11"/>
        <v>6507.2000000000007</v>
      </c>
      <c r="J33" s="32">
        <f t="shared" si="11"/>
        <v>7154.6</v>
      </c>
      <c r="K33" s="32">
        <f t="shared" si="11"/>
        <v>8150.6</v>
      </c>
      <c r="L33" s="32">
        <f t="shared" si="11"/>
        <v>8499.2000000000007</v>
      </c>
      <c r="M33" s="32">
        <f t="shared" si="11"/>
        <v>9296</v>
      </c>
      <c r="N33" s="32">
        <f t="shared" si="11"/>
        <v>10821.15</v>
      </c>
      <c r="O33" s="24"/>
      <c r="P33" s="32"/>
      <c r="Q33" s="32">
        <f>N33+Q34</f>
        <v>11639.224999999999</v>
      </c>
      <c r="R33" s="24">
        <f>R30</f>
        <v>1626.6249999999998</v>
      </c>
    </row>
    <row r="34" spans="1:18" x14ac:dyDescent="0.25">
      <c r="A34" s="18" t="s">
        <v>79</v>
      </c>
      <c r="B34" s="18"/>
      <c r="C34" s="27">
        <f>C30</f>
        <v>652.5</v>
      </c>
      <c r="D34" s="27">
        <f t="shared" ref="D34:N34" si="12">D30</f>
        <v>2667.5</v>
      </c>
      <c r="E34" s="27">
        <f t="shared" si="12"/>
        <v>547.80000000000018</v>
      </c>
      <c r="F34" s="27">
        <f t="shared" si="12"/>
        <v>697.19999999999982</v>
      </c>
      <c r="G34" s="27">
        <f t="shared" si="12"/>
        <v>996</v>
      </c>
      <c r="H34" s="27">
        <f t="shared" si="12"/>
        <v>547.80000000000018</v>
      </c>
      <c r="I34" s="27">
        <f t="shared" si="12"/>
        <v>398.40000000000055</v>
      </c>
      <c r="J34" s="27">
        <f t="shared" si="12"/>
        <v>647.39999999999964</v>
      </c>
      <c r="K34" s="27">
        <f t="shared" si="12"/>
        <v>996</v>
      </c>
      <c r="L34" s="27">
        <f t="shared" si="12"/>
        <v>348.60000000000036</v>
      </c>
      <c r="M34" s="27">
        <f t="shared" si="12"/>
        <v>796.79999999999927</v>
      </c>
      <c r="N34" s="27">
        <f t="shared" si="12"/>
        <v>1525.1499999999996</v>
      </c>
      <c r="O34" s="33">
        <f>SUM(C34:N34)</f>
        <v>10821.15</v>
      </c>
      <c r="P34" s="32"/>
      <c r="Q34" s="33">
        <f>SUM(Q31:Q32)</f>
        <v>818.07499999999891</v>
      </c>
      <c r="R34" s="27">
        <f t="shared" ref="R34" si="13">R30</f>
        <v>1626.6249999999998</v>
      </c>
    </row>
    <row r="35" spans="1:18" x14ac:dyDescent="0.25">
      <c r="A35" s="12" t="s">
        <v>16</v>
      </c>
      <c r="B35" s="12"/>
      <c r="C35" s="28">
        <f>C28-C34</f>
        <v>5347.5</v>
      </c>
      <c r="D35" s="28">
        <f t="shared" ref="D35:N35" si="14">D28-D34</f>
        <v>23332.5</v>
      </c>
      <c r="E35" s="66">
        <f t="shared" si="14"/>
        <v>5452.2</v>
      </c>
      <c r="F35" s="66">
        <f t="shared" si="14"/>
        <v>5302.8</v>
      </c>
      <c r="G35" s="28">
        <f t="shared" si="14"/>
        <v>5004</v>
      </c>
      <c r="H35" s="28">
        <f t="shared" si="14"/>
        <v>5452.2</v>
      </c>
      <c r="I35" s="28">
        <f t="shared" si="14"/>
        <v>5601.5999999999995</v>
      </c>
      <c r="J35" s="28">
        <f t="shared" si="14"/>
        <v>5352.6</v>
      </c>
      <c r="K35" s="28">
        <f t="shared" si="14"/>
        <v>5004</v>
      </c>
      <c r="L35" s="28">
        <f t="shared" si="14"/>
        <v>5651.4</v>
      </c>
      <c r="M35" s="28">
        <f t="shared" si="14"/>
        <v>5203.2000000000007</v>
      </c>
      <c r="N35" s="28">
        <f t="shared" si="14"/>
        <v>10474.85</v>
      </c>
      <c r="O35" s="28">
        <f>SUM(C35:N35)</f>
        <v>87178.849999999991</v>
      </c>
      <c r="P35" s="66"/>
      <c r="Q35" s="28">
        <f t="shared" ref="Q35:R35" si="15">Q28-Q34</f>
        <v>4181.9250000000011</v>
      </c>
      <c r="R35" s="28">
        <f t="shared" si="15"/>
        <v>13373.375</v>
      </c>
    </row>
    <row r="36" spans="1:18" x14ac:dyDescent="0.25">
      <c r="E36" s="25"/>
      <c r="F36" s="25"/>
      <c r="P36" s="25"/>
      <c r="Q36" s="41"/>
    </row>
    <row r="37" spans="1:18" x14ac:dyDescent="0.25">
      <c r="A37" s="17" t="s">
        <v>41</v>
      </c>
      <c r="B37" s="17"/>
      <c r="C37" s="56">
        <f>SUM((C21)/C16*C18)+((C22+C23)/C17*C19)</f>
        <v>4500</v>
      </c>
      <c r="D37" s="56">
        <f t="shared" ref="D37:N37" si="16">SUM((D21)/D16*D18)+((D22+D23)/D17*D19)</f>
        <v>15500</v>
      </c>
      <c r="E37" s="56">
        <f t="shared" si="16"/>
        <v>3300</v>
      </c>
      <c r="F37" s="56">
        <f t="shared" si="16"/>
        <v>4200</v>
      </c>
      <c r="G37" s="56">
        <f t="shared" si="16"/>
        <v>6000</v>
      </c>
      <c r="H37" s="56">
        <f t="shared" si="16"/>
        <v>3300</v>
      </c>
      <c r="I37" s="56">
        <f t="shared" si="16"/>
        <v>2400</v>
      </c>
      <c r="J37" s="56">
        <f t="shared" si="16"/>
        <v>3900</v>
      </c>
      <c r="K37" s="56">
        <f t="shared" si="16"/>
        <v>6000</v>
      </c>
      <c r="L37" s="56">
        <f t="shared" si="16"/>
        <v>2100</v>
      </c>
      <c r="M37" s="56">
        <f t="shared" si="16"/>
        <v>4800</v>
      </c>
      <c r="N37" s="56">
        <f t="shared" si="16"/>
        <v>6550</v>
      </c>
      <c r="O37" s="24">
        <f>SUM(C37:N37)</f>
        <v>62550</v>
      </c>
      <c r="P37" s="24"/>
      <c r="Q37" s="56">
        <f>SUM((Q21)/N16*N18)+((Q22+Q23+Q25+Q26)/N17*N19)</f>
        <v>3208.333333333333</v>
      </c>
      <c r="R37" s="56">
        <f>R24/N17*N19</f>
        <v>9625</v>
      </c>
    </row>
    <row r="38" spans="1:18" x14ac:dyDescent="0.25">
      <c r="A38" s="17" t="s">
        <v>116</v>
      </c>
      <c r="B38" s="127" t="s">
        <v>123</v>
      </c>
      <c r="C38" s="24"/>
      <c r="D38" s="24"/>
      <c r="E38" s="32"/>
      <c r="F38" s="32"/>
      <c r="G38" s="24"/>
      <c r="H38" s="24"/>
      <c r="I38" s="24"/>
      <c r="J38" s="24"/>
      <c r="K38" s="24"/>
      <c r="L38" s="24"/>
      <c r="M38" s="24"/>
      <c r="N38" s="24"/>
      <c r="O38" s="19"/>
      <c r="P38" s="19"/>
      <c r="Q38" s="20">
        <f>N37*-1</f>
        <v>-6550</v>
      </c>
      <c r="R38" s="24"/>
    </row>
    <row r="39" spans="1:18" x14ac:dyDescent="0.25">
      <c r="A39" s="17" t="s">
        <v>122</v>
      </c>
      <c r="B39" s="127" t="s">
        <v>123</v>
      </c>
      <c r="C39" s="24"/>
      <c r="D39" s="24"/>
      <c r="E39" s="32"/>
      <c r="F39" s="32"/>
      <c r="G39" s="24"/>
      <c r="H39" s="24"/>
      <c r="I39" s="24"/>
      <c r="J39" s="24"/>
      <c r="K39" s="24"/>
      <c r="L39" s="24"/>
      <c r="M39" s="24"/>
      <c r="N39" s="24"/>
      <c r="O39" s="19"/>
      <c r="P39" s="19"/>
      <c r="Q39" s="20">
        <f>N37+Q37</f>
        <v>9758.3333333333321</v>
      </c>
      <c r="R39" s="24"/>
    </row>
    <row r="40" spans="1:18" x14ac:dyDescent="0.25">
      <c r="A40" s="17" t="s">
        <v>42</v>
      </c>
      <c r="B40" s="17"/>
      <c r="C40" s="24">
        <f>C37</f>
        <v>4500</v>
      </c>
      <c r="D40" s="24">
        <f t="shared" ref="D40:N40" si="17">C40+D37</f>
        <v>20000</v>
      </c>
      <c r="E40" s="32">
        <f t="shared" si="17"/>
        <v>23300</v>
      </c>
      <c r="F40" s="32">
        <f t="shared" si="17"/>
        <v>27500</v>
      </c>
      <c r="G40" s="24">
        <f t="shared" si="17"/>
        <v>33500</v>
      </c>
      <c r="H40" s="24">
        <f t="shared" si="17"/>
        <v>36800</v>
      </c>
      <c r="I40" s="24">
        <f t="shared" si="17"/>
        <v>39200</v>
      </c>
      <c r="J40" s="24">
        <f t="shared" si="17"/>
        <v>43100</v>
      </c>
      <c r="K40" s="24">
        <f t="shared" si="17"/>
        <v>49100</v>
      </c>
      <c r="L40" s="24">
        <f t="shared" si="17"/>
        <v>51200</v>
      </c>
      <c r="M40" s="24">
        <f t="shared" si="17"/>
        <v>56000</v>
      </c>
      <c r="N40" s="24">
        <f t="shared" si="17"/>
        <v>62550</v>
      </c>
      <c r="O40" s="19"/>
      <c r="P40" s="19"/>
      <c r="Q40" s="24">
        <f>N40+Q37</f>
        <v>65758.333333333328</v>
      </c>
      <c r="R40" s="24">
        <f>R37</f>
        <v>9625</v>
      </c>
    </row>
    <row r="41" spans="1:18" x14ac:dyDescent="0.25">
      <c r="A41" s="17" t="s">
        <v>30</v>
      </c>
      <c r="B41" s="17"/>
      <c r="C41" s="19">
        <f t="shared" ref="C41:N41" si="18">C37</f>
        <v>4500</v>
      </c>
      <c r="D41" s="19">
        <f t="shared" si="18"/>
        <v>15500</v>
      </c>
      <c r="E41" s="26">
        <f t="shared" si="18"/>
        <v>3300</v>
      </c>
      <c r="F41" s="26">
        <f t="shared" si="18"/>
        <v>4200</v>
      </c>
      <c r="G41" s="19">
        <f t="shared" si="18"/>
        <v>6000</v>
      </c>
      <c r="H41" s="19">
        <f t="shared" si="18"/>
        <v>3300</v>
      </c>
      <c r="I41" s="19">
        <f t="shared" si="18"/>
        <v>2400</v>
      </c>
      <c r="J41" s="19">
        <f t="shared" si="18"/>
        <v>3900</v>
      </c>
      <c r="K41" s="19">
        <f t="shared" si="18"/>
        <v>6000</v>
      </c>
      <c r="L41" s="19">
        <f t="shared" si="18"/>
        <v>2100</v>
      </c>
      <c r="M41" s="19">
        <f t="shared" si="18"/>
        <v>4800</v>
      </c>
      <c r="N41" s="19">
        <f t="shared" si="18"/>
        <v>6550</v>
      </c>
      <c r="O41" s="24">
        <f>SUM(C41:N41)</f>
        <v>62550</v>
      </c>
      <c r="P41" s="24"/>
      <c r="Q41" s="19"/>
      <c r="R41" s="19">
        <f>R37</f>
        <v>9625</v>
      </c>
    </row>
    <row r="42" spans="1:18" x14ac:dyDescent="0.25">
      <c r="A42" s="17" t="s">
        <v>101</v>
      </c>
      <c r="B42" s="17"/>
      <c r="C42" s="19">
        <f t="shared" ref="C42:N42" si="19">IF(C3="X",SUM(C21+C22)/C4*C6,SUM(C21+C22))</f>
        <v>8000</v>
      </c>
      <c r="D42" s="19">
        <f t="shared" si="19"/>
        <v>8000</v>
      </c>
      <c r="E42" s="19">
        <f t="shared" si="19"/>
        <v>8000</v>
      </c>
      <c r="F42" s="19">
        <f t="shared" si="19"/>
        <v>8000</v>
      </c>
      <c r="G42" s="19">
        <f t="shared" si="19"/>
        <v>8000</v>
      </c>
      <c r="H42" s="19">
        <f t="shared" si="19"/>
        <v>8000</v>
      </c>
      <c r="I42" s="19">
        <f t="shared" si="19"/>
        <v>8000</v>
      </c>
      <c r="J42" s="19">
        <f t="shared" si="19"/>
        <v>8000</v>
      </c>
      <c r="K42" s="19">
        <f t="shared" si="19"/>
        <v>8000</v>
      </c>
      <c r="L42" s="19">
        <f t="shared" si="19"/>
        <v>8000</v>
      </c>
      <c r="M42" s="19">
        <f t="shared" si="19"/>
        <v>8000</v>
      </c>
      <c r="N42" s="19">
        <f t="shared" si="19"/>
        <v>16000</v>
      </c>
      <c r="O42" s="24">
        <f>SUM(C42:N42)</f>
        <v>104000</v>
      </c>
      <c r="P42" s="24"/>
      <c r="Q42" s="19">
        <f>IF(Q3="X",SUM(Q21+Q22)/Q4*Q6,SUM(Q21+Q22))</f>
        <v>0</v>
      </c>
      <c r="R42" s="19">
        <f>IF(R3="X",SUM(R21:R21)/R6*100%,SUM(R21:R21))</f>
        <v>0</v>
      </c>
    </row>
    <row r="43" spans="1:18" x14ac:dyDescent="0.25">
      <c r="A43" s="17" t="s">
        <v>102</v>
      </c>
      <c r="B43" s="17"/>
      <c r="C43" s="19">
        <f>C42</f>
        <v>8000</v>
      </c>
      <c r="D43" s="19">
        <f>D42+C43</f>
        <v>16000</v>
      </c>
      <c r="E43" s="26">
        <f>E42+D43</f>
        <v>24000</v>
      </c>
      <c r="F43" s="26">
        <f t="shared" ref="F43:N43" si="20">F42+E43</f>
        <v>32000</v>
      </c>
      <c r="G43" s="19">
        <f t="shared" si="20"/>
        <v>40000</v>
      </c>
      <c r="H43" s="19">
        <f t="shared" si="20"/>
        <v>48000</v>
      </c>
      <c r="I43" s="19">
        <f t="shared" si="20"/>
        <v>56000</v>
      </c>
      <c r="J43" s="19">
        <f t="shared" si="20"/>
        <v>64000</v>
      </c>
      <c r="K43" s="19">
        <f t="shared" si="20"/>
        <v>72000</v>
      </c>
      <c r="L43" s="19">
        <f t="shared" si="20"/>
        <v>80000</v>
      </c>
      <c r="M43" s="19">
        <f t="shared" si="20"/>
        <v>88000</v>
      </c>
      <c r="N43" s="19">
        <f t="shared" si="20"/>
        <v>104000</v>
      </c>
      <c r="O43" s="24"/>
      <c r="P43" s="24"/>
      <c r="Q43" s="19">
        <f>Q42+N43</f>
        <v>104000</v>
      </c>
      <c r="R43" s="19"/>
    </row>
    <row r="44" spans="1:18" x14ac:dyDescent="0.25">
      <c r="A44" s="17" t="s">
        <v>103</v>
      </c>
      <c r="B44" s="17"/>
      <c r="C44" s="24"/>
      <c r="D44" s="24">
        <f>D23+D24</f>
        <v>20000</v>
      </c>
      <c r="E44" s="32"/>
      <c r="F44" s="32"/>
      <c r="G44" s="24"/>
      <c r="H44" s="24"/>
      <c r="I44" s="24"/>
      <c r="J44" s="24"/>
      <c r="K44" s="24"/>
      <c r="L44" s="24"/>
      <c r="M44" s="24"/>
      <c r="N44" s="24"/>
      <c r="O44" s="24">
        <f>SUM(C44:N44)</f>
        <v>20000</v>
      </c>
      <c r="P44" s="24"/>
      <c r="Q44" s="24">
        <f>SUM(Q23:Q26)</f>
        <v>5000</v>
      </c>
      <c r="R44" s="24">
        <f>SUM(R23:R26)</f>
        <v>15000</v>
      </c>
    </row>
    <row r="45" spans="1:18" x14ac:dyDescent="0.25">
      <c r="A45" s="17" t="s">
        <v>104</v>
      </c>
      <c r="B45" s="17"/>
      <c r="C45" s="24"/>
      <c r="D45" s="24">
        <f>D44</f>
        <v>20000</v>
      </c>
      <c r="E45" s="32">
        <f>E44+D45</f>
        <v>20000</v>
      </c>
      <c r="F45" s="32">
        <f>F44+E45</f>
        <v>20000</v>
      </c>
      <c r="G45" s="24">
        <f>G44+F45</f>
        <v>20000</v>
      </c>
      <c r="H45" s="24">
        <f t="shared" ref="H45:N45" si="21">H44+G45</f>
        <v>20000</v>
      </c>
      <c r="I45" s="24">
        <f t="shared" si="21"/>
        <v>20000</v>
      </c>
      <c r="J45" s="24">
        <f t="shared" si="21"/>
        <v>20000</v>
      </c>
      <c r="K45" s="24">
        <f t="shared" si="21"/>
        <v>20000</v>
      </c>
      <c r="L45" s="24">
        <f t="shared" si="21"/>
        <v>20000</v>
      </c>
      <c r="M45" s="24">
        <f t="shared" si="21"/>
        <v>20000</v>
      </c>
      <c r="N45" s="24">
        <f t="shared" si="21"/>
        <v>20000</v>
      </c>
      <c r="O45" s="24"/>
      <c r="P45" s="24"/>
      <c r="Q45" s="24">
        <f>Q44+N45</f>
        <v>25000</v>
      </c>
      <c r="R45" s="24">
        <f>R44</f>
        <v>15000</v>
      </c>
    </row>
    <row r="46" spans="1:18" x14ac:dyDescent="0.25">
      <c r="A46" s="17" t="s">
        <v>105</v>
      </c>
      <c r="B46" s="17"/>
      <c r="C46" s="24">
        <f t="shared" ref="C46:N46" si="22">SUM(C43/C14*C15)+C45</f>
        <v>96000</v>
      </c>
      <c r="D46" s="24">
        <f t="shared" si="22"/>
        <v>116000</v>
      </c>
      <c r="E46" s="24">
        <f t="shared" si="22"/>
        <v>116000</v>
      </c>
      <c r="F46" s="24">
        <f t="shared" si="22"/>
        <v>116000</v>
      </c>
      <c r="G46" s="24">
        <f t="shared" si="22"/>
        <v>116000</v>
      </c>
      <c r="H46" s="24">
        <f t="shared" si="22"/>
        <v>116000</v>
      </c>
      <c r="I46" s="24">
        <f t="shared" si="22"/>
        <v>116000</v>
      </c>
      <c r="J46" s="24">
        <f t="shared" si="22"/>
        <v>116000</v>
      </c>
      <c r="K46" s="24">
        <f t="shared" si="22"/>
        <v>116000</v>
      </c>
      <c r="L46" s="24">
        <f t="shared" si="22"/>
        <v>116000</v>
      </c>
      <c r="M46" s="24">
        <f t="shared" si="22"/>
        <v>116000</v>
      </c>
      <c r="N46" s="24">
        <f t="shared" si="22"/>
        <v>124000.00000000001</v>
      </c>
      <c r="O46" s="24"/>
      <c r="P46" s="24"/>
      <c r="Q46" s="24">
        <f>SUM(Q43/N14*N15)+Q45</f>
        <v>129000.00000000001</v>
      </c>
      <c r="R46" s="24">
        <f>SUM(N43+R45)</f>
        <v>119000</v>
      </c>
    </row>
    <row r="47" spans="1:18" x14ac:dyDescent="0.25">
      <c r="A47" s="17" t="s">
        <v>106</v>
      </c>
      <c r="B47" s="17"/>
      <c r="C47" s="118">
        <f t="shared" ref="C47:N47" si="23">C46/12</f>
        <v>8000</v>
      </c>
      <c r="D47" s="118">
        <f t="shared" si="23"/>
        <v>9666.6666666666661</v>
      </c>
      <c r="E47" s="119">
        <f t="shared" si="23"/>
        <v>9666.6666666666661</v>
      </c>
      <c r="F47" s="119">
        <f t="shared" si="23"/>
        <v>9666.6666666666661</v>
      </c>
      <c r="G47" s="118">
        <f t="shared" si="23"/>
        <v>9666.6666666666661</v>
      </c>
      <c r="H47" s="119">
        <f t="shared" si="23"/>
        <v>9666.6666666666661</v>
      </c>
      <c r="I47" s="119">
        <f t="shared" si="23"/>
        <v>9666.6666666666661</v>
      </c>
      <c r="J47" s="118">
        <f t="shared" si="23"/>
        <v>9666.6666666666661</v>
      </c>
      <c r="K47" s="118">
        <f t="shared" si="23"/>
        <v>9666.6666666666661</v>
      </c>
      <c r="L47" s="118">
        <f t="shared" si="23"/>
        <v>9666.6666666666661</v>
      </c>
      <c r="M47" s="118">
        <f t="shared" si="23"/>
        <v>9666.6666666666661</v>
      </c>
      <c r="N47" s="118">
        <f t="shared" si="23"/>
        <v>10333.333333333334</v>
      </c>
      <c r="Q47" s="118">
        <f t="shared" ref="Q47" si="24">Q46/12</f>
        <v>10750.000000000002</v>
      </c>
      <c r="R47" s="118">
        <f>R46/12</f>
        <v>9916.6666666666661</v>
      </c>
    </row>
    <row r="48" spans="1:18" x14ac:dyDescent="0.25">
      <c r="A48" s="17" t="s">
        <v>117</v>
      </c>
      <c r="B48" s="127" t="s">
        <v>123</v>
      </c>
      <c r="Q48" s="20">
        <f>N47*-1</f>
        <v>-10333.333333333334</v>
      </c>
      <c r="R48" s="19"/>
    </row>
    <row r="49" spans="1:18" x14ac:dyDescent="0.25">
      <c r="A49" s="17" t="s">
        <v>118</v>
      </c>
      <c r="B49" s="127" t="s">
        <v>123</v>
      </c>
      <c r="Q49" s="20">
        <f>Q47</f>
        <v>10750.000000000002</v>
      </c>
      <c r="R49" s="19"/>
    </row>
    <row r="50" spans="1:18" x14ac:dyDescent="0.25">
      <c r="A50" s="13" t="s">
        <v>295</v>
      </c>
      <c r="B50" s="127" t="s">
        <v>123</v>
      </c>
      <c r="Q50" s="20">
        <v>0</v>
      </c>
      <c r="R50" s="19"/>
    </row>
    <row r="51" spans="1:18" x14ac:dyDescent="0.25">
      <c r="A51" s="13" t="s">
        <v>296</v>
      </c>
      <c r="B51" s="127" t="s">
        <v>123</v>
      </c>
      <c r="Q51" s="20">
        <f>Q44</f>
        <v>5000</v>
      </c>
      <c r="R51" s="19"/>
    </row>
  </sheetData>
  <mergeCells count="1">
    <mergeCell ref="A1:R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Q44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1"/>
  <sheetViews>
    <sheetView zoomScaleNormal="100" workbookViewId="0">
      <selection sqref="A1:J1"/>
    </sheetView>
  </sheetViews>
  <sheetFormatPr baseColWidth="10" defaultRowHeight="14.4" x14ac:dyDescent="0.3"/>
  <cols>
    <col min="1" max="1" width="143.33203125" customWidth="1"/>
  </cols>
  <sheetData>
    <row r="1" spans="1:1" x14ac:dyDescent="0.3">
      <c r="A1" s="142" t="s">
        <v>291</v>
      </c>
    </row>
    <row r="2" spans="1:1" x14ac:dyDescent="0.3">
      <c r="A2" s="161" t="s">
        <v>298</v>
      </c>
    </row>
    <row r="3" spans="1:1" x14ac:dyDescent="0.3">
      <c r="A3" s="161" t="s">
        <v>299</v>
      </c>
    </row>
    <row r="4" spans="1:1" x14ac:dyDescent="0.3">
      <c r="A4" s="161" t="s">
        <v>300</v>
      </c>
    </row>
    <row r="5" spans="1:1" x14ac:dyDescent="0.3">
      <c r="A5" s="161" t="s">
        <v>301</v>
      </c>
    </row>
    <row r="6" spans="1:1" x14ac:dyDescent="0.3">
      <c r="A6" s="161" t="s">
        <v>302</v>
      </c>
    </row>
    <row r="7" spans="1:1" x14ac:dyDescent="0.3">
      <c r="A7" s="161" t="s">
        <v>303</v>
      </c>
    </row>
    <row r="8" spans="1:1" x14ac:dyDescent="0.3">
      <c r="A8" s="161" t="s">
        <v>304</v>
      </c>
    </row>
    <row r="9" spans="1:1" x14ac:dyDescent="0.3">
      <c r="A9" s="161" t="s">
        <v>305</v>
      </c>
    </row>
    <row r="10" spans="1:1" x14ac:dyDescent="0.3">
      <c r="A10" s="161" t="s">
        <v>306</v>
      </c>
    </row>
    <row r="11" spans="1:1" x14ac:dyDescent="0.3">
      <c r="A11" s="161" t="s">
        <v>307</v>
      </c>
    </row>
    <row r="12" spans="1:1" x14ac:dyDescent="0.3">
      <c r="A12" s="161" t="s">
        <v>308</v>
      </c>
    </row>
    <row r="13" spans="1:1" x14ac:dyDescent="0.3">
      <c r="A13" s="161" t="s">
        <v>345</v>
      </c>
    </row>
    <row r="14" spans="1:1" x14ac:dyDescent="0.3">
      <c r="A14" s="161" t="s">
        <v>384</v>
      </c>
    </row>
    <row r="15" spans="1:1" x14ac:dyDescent="0.3">
      <c r="A15" s="161" t="s">
        <v>348</v>
      </c>
    </row>
    <row r="16" spans="1:1" x14ac:dyDescent="0.3">
      <c r="A16" s="161" t="s">
        <v>349</v>
      </c>
    </row>
    <row r="17" spans="1:1" x14ac:dyDescent="0.3">
      <c r="A17" s="161" t="s">
        <v>350</v>
      </c>
    </row>
    <row r="18" spans="1:1" x14ac:dyDescent="0.3">
      <c r="A18" s="161" t="s">
        <v>351</v>
      </c>
    </row>
    <row r="19" spans="1:1" x14ac:dyDescent="0.3">
      <c r="A19" s="161" t="s">
        <v>352</v>
      </c>
    </row>
    <row r="20" spans="1:1" x14ac:dyDescent="0.3">
      <c r="A20" s="161" t="s">
        <v>353</v>
      </c>
    </row>
    <row r="21" spans="1:1" x14ac:dyDescent="0.3">
      <c r="A21" s="161" t="s">
        <v>354</v>
      </c>
    </row>
    <row r="22" spans="1:1" x14ac:dyDescent="0.3">
      <c r="A22" s="161" t="s">
        <v>355</v>
      </c>
    </row>
    <row r="23" spans="1:1" x14ac:dyDescent="0.3">
      <c r="A23" s="161" t="s">
        <v>356</v>
      </c>
    </row>
    <row r="24" spans="1:1" x14ac:dyDescent="0.3">
      <c r="A24" s="161" t="s">
        <v>357</v>
      </c>
    </row>
    <row r="25" spans="1:1" x14ac:dyDescent="0.3">
      <c r="A25" s="161" t="s">
        <v>358</v>
      </c>
    </row>
    <row r="26" spans="1:1" x14ac:dyDescent="0.3">
      <c r="A26" s="161" t="s">
        <v>359</v>
      </c>
    </row>
    <row r="27" spans="1:1" x14ac:dyDescent="0.3">
      <c r="A27" s="161" t="s">
        <v>360</v>
      </c>
    </row>
    <row r="28" spans="1:1" x14ac:dyDescent="0.3">
      <c r="A28" s="161" t="s">
        <v>361</v>
      </c>
    </row>
    <row r="29" spans="1:1" x14ac:dyDescent="0.3">
      <c r="A29" s="161" t="s">
        <v>362</v>
      </c>
    </row>
    <row r="30" spans="1:1" x14ac:dyDescent="0.3">
      <c r="A30" s="161" t="s">
        <v>363</v>
      </c>
    </row>
    <row r="31" spans="1:1" x14ac:dyDescent="0.3">
      <c r="A31" s="161" t="s">
        <v>364</v>
      </c>
    </row>
    <row r="32" spans="1:1" x14ac:dyDescent="0.3">
      <c r="A32" s="161" t="s">
        <v>365</v>
      </c>
    </row>
    <row r="33" spans="1:1" x14ac:dyDescent="0.3">
      <c r="A33" s="161" t="s">
        <v>366</v>
      </c>
    </row>
    <row r="34" spans="1:1" x14ac:dyDescent="0.3">
      <c r="A34" s="161" t="s">
        <v>367</v>
      </c>
    </row>
    <row r="35" spans="1:1" x14ac:dyDescent="0.3">
      <c r="A35" s="161" t="s">
        <v>368</v>
      </c>
    </row>
    <row r="36" spans="1:1" x14ac:dyDescent="0.3">
      <c r="A36" s="161" t="s">
        <v>369</v>
      </c>
    </row>
    <row r="37" spans="1:1" x14ac:dyDescent="0.3">
      <c r="A37" s="161" t="s">
        <v>370</v>
      </c>
    </row>
    <row r="38" spans="1:1" x14ac:dyDescent="0.3">
      <c r="A38" s="161" t="s">
        <v>371</v>
      </c>
    </row>
    <row r="39" spans="1:1" x14ac:dyDescent="0.3">
      <c r="A39" s="161" t="s">
        <v>372</v>
      </c>
    </row>
    <row r="40" spans="1:1" x14ac:dyDescent="0.3">
      <c r="A40" s="161" t="s">
        <v>373</v>
      </c>
    </row>
    <row r="41" spans="1:1" x14ac:dyDescent="0.3">
      <c r="A41" s="161" t="s">
        <v>374</v>
      </c>
    </row>
    <row r="42" spans="1:1" x14ac:dyDescent="0.3">
      <c r="A42" s="161" t="s">
        <v>375</v>
      </c>
    </row>
    <row r="43" spans="1:1" x14ac:dyDescent="0.3">
      <c r="A43" s="161" t="s">
        <v>376</v>
      </c>
    </row>
    <row r="44" spans="1:1" x14ac:dyDescent="0.3">
      <c r="A44" s="161" t="s">
        <v>377</v>
      </c>
    </row>
    <row r="45" spans="1:1" x14ac:dyDescent="0.3">
      <c r="A45" s="161" t="s">
        <v>378</v>
      </c>
    </row>
    <row r="46" spans="1:1" x14ac:dyDescent="0.3">
      <c r="A46" s="161" t="s">
        <v>379</v>
      </c>
    </row>
    <row r="47" spans="1:1" x14ac:dyDescent="0.3">
      <c r="A47" s="161" t="s">
        <v>380</v>
      </c>
    </row>
    <row r="48" spans="1:1" x14ac:dyDescent="0.3">
      <c r="A48" s="161" t="s">
        <v>381</v>
      </c>
    </row>
    <row r="49" spans="1:1" x14ac:dyDescent="0.3">
      <c r="A49" s="161" t="s">
        <v>382</v>
      </c>
    </row>
    <row r="50" spans="1:1" x14ac:dyDescent="0.3">
      <c r="A50" s="161" t="s">
        <v>383</v>
      </c>
    </row>
    <row r="51" spans="1:1" x14ac:dyDescent="0.3">
      <c r="A51" s="161" t="s">
        <v>385</v>
      </c>
    </row>
  </sheetData>
  <hyperlinks>
    <hyperlink ref="A2" location="'Y1'!A1" display="Y1: Person mit normaler Beschäftigung Grundlohn plus Provision, 13. Monatslohn im Dezember" xr:uid="{D9D64997-39FB-4DB3-8B56-BA5F17C1FCB1}"/>
    <hyperlink ref="A3" location="'Y2'!A1" display="Y2: Person mit normaler Beschäftigung und zwei Lohnerhöhungen im Steuerjahr" xr:uid="{432BAA77-34AA-4E6A-AF9B-613E3C96E542}"/>
    <hyperlink ref="A4" location="'Y3'!A1" display="Y3: Person mit halbjährlichem 13. Monatslohn" xr:uid="{2EE65C8E-C76C-4BE6-8B3C-76121E3146F0}"/>
    <hyperlink ref="A5" location="'Y4'!A1" display="Y4: Person mit normaler Beschäftigung Grundlohn plus Provision, 13. Monatslohn im November und Dezember" xr:uid="{97A15F83-8F9D-4B4D-8253-B186CCD2F8F2}"/>
    <hyperlink ref="A6" location="'Y5'!A1" display="Y5: Person mit Austritt am 31.5., 13. Monatslohn wird halbjährlich ausbezahlt" xr:uid="{94D18322-94A7-4840-B732-01ED444FD4AA}"/>
    <hyperlink ref="A7" location="'Y6'!A1" display="Y6: Person mit 2 Arbeitgeber  (Hochrechnung Satzbestimmungsbasis auf 100% Beschäftigungsgrad)" xr:uid="{70582BB3-527B-4859-811E-B84F95B37DC7}"/>
    <hyperlink ref="A8" location="'Y7'!A1" display="Y7: Person mit 2 Arbeitgeber  (Hochrechnung Satzbestimmungsbasis auf 90% Beschäftigungsgrad)" xr:uid="{2F929810-4051-48CC-AF2E-705D558F1D2E}"/>
    <hyperlink ref="A9" location="'Y8'!A1" display="Y8: Person mit 2 Arbeitgeber  (Hochrechnung Satzbestimmungsbasis auf 100% Beschäftigungsgrad), Bonuszahlung" xr:uid="{2F67AD82-A059-4EB5-AC3B-7C3941B58F89}"/>
    <hyperlink ref="A10" location="'Y9'!A1" display="Y9: Person mit 2 Arbeitgeber, Stundenlohn mit unterschiedlichen  Sätzen und 60% Pensum beim anderen Arbeitgeber" xr:uid="{E29ABB09-7AAB-43F2-8F48-38DD14EE41A5}"/>
    <hyperlink ref="A11" location="'Y10'!A1" display="Y10: Person mit 2 Arbeitgeber, Stundenlohn mit unterschiedlichen Ansätzen, das Pensum beim anderen Arbeitgeber ist nicht bekannt, Umrechnung auf 100%" xr:uid="{B92463ED-9894-4E9F-AB11-C41B44F0570F}"/>
    <hyperlink ref="A12" location="Y11_AG1!A1" display="Y11_AG1: Person mit 2 Arbeitgeber, Wegfall 2. Arbeitgeber am 15.3." xr:uid="{CB025B06-F771-485C-9300-3B22F6628B06}"/>
    <hyperlink ref="A13" location="Y11_AG2!A1" display="Y11_AG2: Person mit 2 Arbeitgeber, Austritt am 15.3., 13. Monatslohn wird jährlich ausbezahlt" xr:uid="{03FA6369-3F3E-4D67-B159-2C658AD3B3DA}"/>
    <hyperlink ref="A14" location="Y11_AG2!A1" display="Y12: Beispiel Personalausleihe" xr:uid="{7938A53E-502A-41F8-9560-B9A47BE59ADD}"/>
    <hyperlink ref="A15" location="'Y13'!A1" display="Y13: Person im Stundenlohn und gleichbleibenden Stundenansatz, wöchentliche Lohnzahlung" xr:uid="{49EC1BDF-E7A5-45E9-B8BA-7B15EA46C6CF}"/>
    <hyperlink ref="A16" location="'Y14'!A1" display="Y14: Person im Stundenlohn, monatliche Lohnzahlung" xr:uid="{13C8CF98-88BA-41B4-8B3B-E670DF969FA2}"/>
    <hyperlink ref="A17" location="'Y15'!A1" display="Y15: Person im Stundenlohn, monatliche Lohnzahlung und 2 unterschiedlichen familiären Situationen (1.1.-30.6.=A0N, 1.7.-31.12.=C0N ) Heirat am 26.6. " xr:uid="{C3FBAFB7-4CA8-4481-92AC-3840A7123D2F}"/>
    <hyperlink ref="A18" location="'Y16'!A1" display="Y16: Person mit mehreren Beschäftigungen während des Steuerjahres, Bonus von Fr. 2'000.-- im März ausbezahlt" xr:uid="{DB13650F-4A69-46F0-A47E-EC1EA5DC7056}"/>
    <hyperlink ref="A19" location="'Y17'!A1" display="Y17: Person mit Austritt am 15.6., 13. Monatslohn wird halbjährlich ausbezahlt" xr:uid="{58351C08-3567-4F0E-AC2E-FABD45DDB780}"/>
    <hyperlink ref="A20" location="'Y18'!A1" display="Y18: Person hat einen Austritt am 15.10., 13. Monatslohn wird vierteljährlich ausbezahlt" xr:uid="{FFF32A13-A743-414A-A260-09A041E251C2}"/>
    <hyperlink ref="A21" location="'Y19'!A1" display="Y19: Person hat einen Austritt am 15.10., Lohnerhöhung im April, 13. Monatslohn wird vierteljährlich auf der Basis des neuen Lohns ausbezahlt" xr:uid="{BAF7740D-DA9B-4F1D-AA95-829A6DF93645}"/>
    <hyperlink ref="A22" location="'Y20'!A1" display="Y20: Person hat einen Austritt am 15.10., Lohnerhöhung im April, 13. Monatslohn wird jährlich auf der Basis des gemittelten Lohns ausbezahlt" xr:uid="{0498C9F9-9247-4452-BC96-DEC7B920B98F}"/>
    <hyperlink ref="A23" location="'Y21'!A1" display="Y21: Person Eintritt am 1.2. und Austritt am 15.6., 13. Monatslohn wird halbjährlich ausbezahlt" xr:uid="{FA881D60-8207-4FC4-A0BE-53D5EB63FDE2}"/>
    <hyperlink ref="A24" location="'Y22'!A1" display="Y22: Person Eintritt am 1.4. und Austritt am 15.10., 13. Monatslohn wird jährlich ausbezahlt" xr:uid="{C9F3D966-AF94-4A20-801D-8CAF4A065E87}"/>
    <hyperlink ref="A25" location="'Y23'!A1" display="Y23: Person mit 2 unterschiedlichen familiären Situationen (1.1.-31.5.=A0N, 1.6.-31.12.=B0N ) Heirat am 26.5." xr:uid="{AEF0D619-0FF9-4005-A6E9-D656F43350F7}"/>
    <hyperlink ref="A26" location="'Y24'!A1" display="Y24: Person mit 2 unterschiedlichen familiären Situationen (1.1.-31.5.=A0N, 1.6.-31.12.=B0N ) Heirat am 26.5. 2 Arbeitgeber Januar bis September" xr:uid="{4CC7040F-7E11-49F2-A79B-0CD30FC5A450}"/>
    <hyperlink ref="A27" location="'Y25'!A1" display="Y25: Person mit 2 unterschiedlichen familiären Situationen (1.1.-30.9.=B0N, 1.10.-31.12.=C0N) Ehefrau arbeitet ab 20.9." xr:uid="{BFDD9CC5-7679-4BBD-AABB-FAD725A81FF0}"/>
    <hyperlink ref="A28" location="'Y26'!A1" display="Y26: Person mit 3 unterschiedlichen familiären Situationen (1.1.-31.5.=A0N, 1.6.-31.10.=B0N, 1.11.-31.12.= B1N), 30'000 Bonus Vorjahr 25.2, Heirat am 8.5., Geburt Kind 9.10." xr:uid="{FA59F15E-3DD1-4FF6-9315-9DD6420D4392}"/>
    <hyperlink ref="A29" location="'Y27'!A1" display="Y27: Person mit 3 unterschiedlichen familiären Situationen (1.1.-31.8.=C0N, 1.9.-31.10.=C1N, 1.11.-31.12.= B1N) Geburt Kind 15.8." xr:uid="{43659773-D8C0-47A1-9A84-7047191C09E0}"/>
    <hyperlink ref="A30" location="'Y28'!A1" display="Y28: Person mit 2 unterschiedlichen familiären Situationen (1.1.-30.9.=C1N, 1.10.-31.12.=C0N) Kind wird im September volljährig" xr:uid="{D5F9BF65-FFFD-44A5-937A-A74F1079C18A}"/>
    <hyperlink ref="A31" location="'Y29'!A1" display="Y29: Person mit Lohnerhöhung und 2 unterschiedlichen familiären Situationen (1.1.-30.9.=B0N, 1.10.-31.12.=C0N) Ehefrau arbeitet ab 20.9." xr:uid="{2C055A4B-13A9-434C-99A8-F588558D31EC}"/>
    <hyperlink ref="A32" location="Y30_AG1!A1" display="Y30_AG1: Person mit 2 unterschiedlichen familiären Situationen (1.1.-31.5.=A0N, 1.6.-31.12.=B0N ) Heirat am 26.5., Arbeitgeberwechsel per 1.5." xr:uid="{D217269B-503B-4B65-8157-5A4AD68D802B}"/>
    <hyperlink ref="A33" location="Y30_AG2!A1" display="Y30_AG2: Person mit 2 unterschiedlichen familiären Situationen (1.1.-31.5.=A0N, 1.6.-31.12.=B0N ) Heirat am 26.5. Arbeitgeberwechsel per 1.5." xr:uid="{7C577053-8B09-4D6D-ACF8-9E2A5866E044}"/>
    <hyperlink ref="A34" location="'Y31'!A1" display="Y31: Person Eintritt am 10.2. und Austritt am 15.6., 13. Monatslohn wird jährlich ausbezahlt, Ausscheidung Auslandtage" xr:uid="{7D20B71A-811A-4095-9105-5D329A1EBF2F}"/>
    <hyperlink ref="A35" location="'Y32'!A1" display="Y32: Nachzahlung eines Bonus im Folgejahr, Ausscheidung Auslandtage " xr:uid="{E2F0F952-BD54-4D85-881D-BFFFF7DE26B3}"/>
    <hyperlink ref="A36" location="'Y33'!A1" display="Y33: Person mit Austritt vor dem Steuerjahr, Nachzahlung von Ferien und Überzeit im Januar und eines Bonus im Februar des Folgejahrs, Ausscheidung Auslandtage  " xr:uid="{6291B04B-CD22-4057-9747-2BFD24B33636}"/>
    <hyperlink ref="A37" location="'Y34'!A1" display="Y34: Person mit Austritt während des Steuerjahres, Bonus Vorjahr: Fr. 20'000.--/im August beim Austritt" xr:uid="{E6819880-64D7-426D-8A4D-277454151803}"/>
    <hyperlink ref="A38" location="'Y35'!A1" display="Y35: Person mit Austritt während des Steuerjahres, Nachzahlung von Ferienguthaben mit einer Korrektur des Austrittsmonats" xr:uid="{DC8E5B2E-2B1E-4CFA-A282-47F27A865998}"/>
    <hyperlink ref="A39" location="'Y36'!A1" display="Y36: Person mit Austritt vor dem Steuerjahr, Nachzahlung von Ferienguthaben im Folgejahr" xr:uid="{8D14BEA7-74B5-4721-8C9E-AB116FA0F792}"/>
    <hyperlink ref="A40" location="'Y37'!A1" display="Y37: Person mit Austritt während des Steuerjahres, Nachzahlung eines Bonus, neuer Tarifcode im Auszahlungsmonat" xr:uid="{ECF1E935-84F2-4C26-9BC2-7B7DA2F0E722}"/>
    <hyperlink ref="A41" location="'V38'!A1" display="Y38: Person mit Austritt vor dem Steuerjahr, Nachzahlung eines Bonus im Folgejahr " xr:uid="{0C48D341-E029-41EB-A26A-07C9AA3B3961}"/>
    <hyperlink ref="A42" location="'Y39'!A1" display="Y39: Alleinstehende Person lebt im gleichen Haushalt mit einem minderjährigen Kind, Nachzahlung im April von Kinderzulagen 200.-- pro Monat ab 01.03. Vorjahr" xr:uid="{AE26B457-7023-4C38-80A8-BF1419012361}"/>
    <hyperlink ref="A43" location="'Y40'!A1" display="Y40: Person mit 2 unterschiedlichen familiären Situationen, Heirat am 26.3. Korrektur von April und Mai im Juni" xr:uid="{79161565-2192-4546-9020-08F14A1EECB9}"/>
    <hyperlink ref="A44" location="'Y41'!A1" display="Y41: Person mit 2 unterschiedlichen familiären Situationen, Heirat am 26.10.2021 Korrektur von November und Dezember im Januar" xr:uid="{E0E35879-AAF8-4462-A32F-60062E4DD7B5}"/>
    <hyperlink ref="A45" location="'Y42'!A1" display="Y42: Person mit 2 unterschiedlichen familiären Situationen, Heirat am 26.3., Geburt am 23.4., Korrektur von April und Mai im Juni und Mai und Juni im Juli" xr:uid="{792F4D20-EBF4-41F4-AFAD-2CBF590244FA}"/>
    <hyperlink ref="A46" location="'YM43'!A1" display="YM43: Kantons- und Systemwechsel per 1. September von Jahresmodell nach Monatsmodell" xr:uid="{95C5CF16-4E53-4FE0-AD17-6A0D5650991D}"/>
    <hyperlink ref="A47" location="'MY44'!A1" display="MY44: Kantons- und Systemwechsel per 1. September von Monatsmodell nach Jahresmodell " xr:uid="{C6BD28E8-4EA2-4258-91D7-9B63BA60C188}"/>
    <hyperlink ref="A48" location="'Y45'!A1" display="Y45: Person mit mehreren Beschäftigungen während des Steuerjahres, Bonus von Fr. 2'000.-- im März ausbezahlt, EMA-Meldung" xr:uid="{AA1291D6-C9E4-4E71-8C6D-DB75ED811D17}"/>
    <hyperlink ref="A49" location="'Y46'!A1" display="Y46: Person mit normaler Beschäftigung und einer Lohnerhöhung im Steuerjahr, Kantonswechsel per 15.4." xr:uid="{9563E125-C3F0-4A9A-993E-40E8F5A3D08D}"/>
    <hyperlink ref="A50" location="'Y47'!A1" display="Y47: Person mit Eintritt und 2 unterschiedlichen familiären Situationen (1.5.-31.5.=A0N, 1.6.-31.12.=B0N ) Heirat am 26.5. " xr:uid="{52CB5CE8-2C46-4676-8560-47AE104D447C}"/>
    <hyperlink ref="A51" location="Ansätze!A1" display="Ansätze" xr:uid="{A7667849-E50B-4E21-8B4E-5234B67FE9DF}"/>
  </hyperlinks>
  <pageMargins left="0.11811023622047245" right="0.11811023622047245" top="0.39370078740157483" bottom="0.39370078740157483" header="0.11811023622047245" footer="0.19685039370078741"/>
  <pageSetup paperSize="9" orientation="landscape" verticalDpi="0" r:id="rId1"/>
  <headerFooter>
    <oddFooter>&amp;LAnhang 1: QST-Berechnung 20200220_20200331&amp;C&amp;P&amp;RRichtlinien für Lohndatenverarbeitung Version 5.0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70C0"/>
  </sheetPr>
  <dimension ref="A1:K32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33203125" style="13" customWidth="1"/>
    <col min="2" max="10" width="8.6640625" style="13" customWidth="1"/>
    <col min="11" max="16384" width="11.5546875" style="13"/>
  </cols>
  <sheetData>
    <row r="1" spans="1:10" s="12" customFormat="1" x14ac:dyDescent="0.25">
      <c r="A1" s="190" t="s">
        <v>370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s="12" customFormat="1" x14ac:dyDescent="0.25">
      <c r="A2" s="13" t="s">
        <v>39</v>
      </c>
      <c r="B2" s="13"/>
      <c r="C2" s="14"/>
      <c r="D2" s="14"/>
      <c r="I2" s="73">
        <v>43343</v>
      </c>
    </row>
    <row r="3" spans="1:10" x14ac:dyDescent="0.25">
      <c r="A3" s="13" t="s">
        <v>109</v>
      </c>
      <c r="B3" s="34">
        <v>1</v>
      </c>
      <c r="C3" s="34">
        <v>1</v>
      </c>
      <c r="D3" s="67">
        <v>1</v>
      </c>
      <c r="E3" s="67">
        <v>1</v>
      </c>
      <c r="F3" s="67">
        <v>1</v>
      </c>
      <c r="G3" s="67">
        <v>1</v>
      </c>
      <c r="H3" s="67">
        <v>1</v>
      </c>
      <c r="I3" s="67">
        <v>1</v>
      </c>
      <c r="J3" s="15"/>
    </row>
    <row r="4" spans="1:10" x14ac:dyDescent="0.25">
      <c r="A4" s="13" t="s">
        <v>24</v>
      </c>
      <c r="B4" s="34" t="s">
        <v>31</v>
      </c>
      <c r="C4" s="34" t="s">
        <v>31</v>
      </c>
      <c r="D4" s="67" t="s">
        <v>31</v>
      </c>
      <c r="E4" s="67" t="s">
        <v>31</v>
      </c>
      <c r="F4" s="67" t="s">
        <v>31</v>
      </c>
      <c r="G4" s="67" t="s">
        <v>31</v>
      </c>
      <c r="H4" s="67" t="s">
        <v>31</v>
      </c>
      <c r="I4" s="67" t="s">
        <v>31</v>
      </c>
      <c r="J4" s="15"/>
    </row>
    <row r="5" spans="1:10" s="12" customFormat="1" x14ac:dyDescent="0.25">
      <c r="A5" s="16" t="s">
        <v>21</v>
      </c>
      <c r="B5" s="35" t="s">
        <v>0</v>
      </c>
      <c r="C5" s="35" t="s">
        <v>1</v>
      </c>
      <c r="D5" s="68" t="s">
        <v>2</v>
      </c>
      <c r="E5" s="68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12</v>
      </c>
    </row>
    <row r="6" spans="1:10" x14ac:dyDescent="0.25">
      <c r="A6" s="17" t="s">
        <v>76</v>
      </c>
      <c r="B6" s="57" t="s">
        <v>17</v>
      </c>
      <c r="C6" s="57" t="s">
        <v>17</v>
      </c>
      <c r="D6" s="74" t="s">
        <v>17</v>
      </c>
      <c r="E6" s="74" t="s">
        <v>17</v>
      </c>
      <c r="F6" s="74" t="s">
        <v>17</v>
      </c>
      <c r="G6" s="74" t="s">
        <v>17</v>
      </c>
      <c r="H6" s="74" t="s">
        <v>17</v>
      </c>
      <c r="I6" s="74" t="s">
        <v>17</v>
      </c>
      <c r="J6" s="15"/>
    </row>
    <row r="7" spans="1:10" x14ac:dyDescent="0.25">
      <c r="A7" s="17" t="s">
        <v>18</v>
      </c>
      <c r="B7" s="15" t="s">
        <v>27</v>
      </c>
      <c r="C7" s="15" t="s">
        <v>27</v>
      </c>
      <c r="D7" s="64" t="s">
        <v>27</v>
      </c>
      <c r="E7" s="64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/>
    </row>
    <row r="8" spans="1:10" x14ac:dyDescent="0.25">
      <c r="A8" s="17" t="s">
        <v>19</v>
      </c>
      <c r="B8" s="15">
        <v>30</v>
      </c>
      <c r="C8" s="15">
        <v>30</v>
      </c>
      <c r="D8" s="64">
        <v>30</v>
      </c>
      <c r="E8" s="64">
        <v>30</v>
      </c>
      <c r="F8" s="15">
        <v>30</v>
      </c>
      <c r="G8" s="15">
        <v>30</v>
      </c>
      <c r="H8" s="15">
        <v>30</v>
      </c>
      <c r="I8" s="15">
        <v>30</v>
      </c>
      <c r="J8" s="38">
        <f>SUM(B8:I8)</f>
        <v>240</v>
      </c>
    </row>
    <row r="9" spans="1:10" x14ac:dyDescent="0.25">
      <c r="A9" s="17" t="s">
        <v>20</v>
      </c>
      <c r="B9" s="15">
        <f>B8</f>
        <v>30</v>
      </c>
      <c r="C9" s="15">
        <f>B9+C8</f>
        <v>60</v>
      </c>
      <c r="D9" s="64">
        <f t="shared" ref="D9:I9" si="0">C9+D8</f>
        <v>90</v>
      </c>
      <c r="E9" s="64">
        <f t="shared" si="0"/>
        <v>120</v>
      </c>
      <c r="F9" s="15">
        <f t="shared" si="0"/>
        <v>150</v>
      </c>
      <c r="G9" s="15">
        <f t="shared" si="0"/>
        <v>180</v>
      </c>
      <c r="H9" s="15">
        <f t="shared" si="0"/>
        <v>210</v>
      </c>
      <c r="I9" s="15">
        <f t="shared" si="0"/>
        <v>240</v>
      </c>
      <c r="J9" s="15"/>
    </row>
    <row r="10" spans="1:10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/>
    </row>
    <row r="11" spans="1:10" x14ac:dyDescent="0.25">
      <c r="A11" s="18" t="s">
        <v>337</v>
      </c>
      <c r="B11" s="112">
        <f>B12</f>
        <v>5000</v>
      </c>
      <c r="C11" s="112">
        <f>C12+B11</f>
        <v>10000</v>
      </c>
      <c r="D11" s="112">
        <f t="shared" ref="D11:I11" si="1">D12+C11</f>
        <v>15000</v>
      </c>
      <c r="E11" s="112">
        <f t="shared" si="1"/>
        <v>20000</v>
      </c>
      <c r="F11" s="112">
        <f t="shared" si="1"/>
        <v>25000</v>
      </c>
      <c r="G11" s="112">
        <f t="shared" si="1"/>
        <v>30000</v>
      </c>
      <c r="H11" s="112">
        <f t="shared" si="1"/>
        <v>35000</v>
      </c>
      <c r="I11" s="112">
        <f t="shared" si="1"/>
        <v>40000</v>
      </c>
      <c r="J11" s="39"/>
    </row>
    <row r="12" spans="1:10" x14ac:dyDescent="0.25">
      <c r="A12" s="17" t="s">
        <v>13</v>
      </c>
      <c r="B12" s="19">
        <v>5000</v>
      </c>
      <c r="C12" s="19">
        <v>5000</v>
      </c>
      <c r="D12" s="26">
        <v>5000</v>
      </c>
      <c r="E12" s="26">
        <v>5000</v>
      </c>
      <c r="F12" s="19">
        <v>5000</v>
      </c>
      <c r="G12" s="19">
        <v>5000</v>
      </c>
      <c r="H12" s="19">
        <v>5000</v>
      </c>
      <c r="I12" s="19">
        <v>5000</v>
      </c>
      <c r="J12" s="19">
        <f>SUM(B12:I12)</f>
        <v>40000</v>
      </c>
    </row>
    <row r="13" spans="1:10" x14ac:dyDescent="0.25">
      <c r="A13" s="17" t="s">
        <v>35</v>
      </c>
      <c r="B13" s="19"/>
      <c r="C13" s="19"/>
      <c r="D13" s="26"/>
      <c r="E13" s="26"/>
      <c r="F13" s="19"/>
      <c r="G13" s="19"/>
      <c r="H13" s="19"/>
      <c r="I13" s="19">
        <f>I11/12</f>
        <v>3333.3333333333335</v>
      </c>
      <c r="J13" s="19">
        <f>SUM(B13:I13)</f>
        <v>3333.3333333333335</v>
      </c>
    </row>
    <row r="14" spans="1:10" x14ac:dyDescent="0.25">
      <c r="A14" s="17" t="s">
        <v>113</v>
      </c>
      <c r="B14" s="19"/>
      <c r="C14" s="19"/>
      <c r="D14" s="26"/>
      <c r="E14" s="26"/>
      <c r="F14" s="19"/>
      <c r="G14" s="19"/>
      <c r="H14" s="19"/>
      <c r="I14" s="19">
        <v>20000</v>
      </c>
      <c r="J14" s="19">
        <f>SUM(B14:I14)</f>
        <v>20000</v>
      </c>
    </row>
    <row r="15" spans="1:10" x14ac:dyDescent="0.25">
      <c r="A15" s="17"/>
      <c r="B15" s="19"/>
      <c r="C15" s="19"/>
      <c r="D15" s="26"/>
      <c r="E15" s="26"/>
      <c r="F15" s="19"/>
      <c r="G15" s="19"/>
      <c r="H15" s="19"/>
      <c r="I15" s="19"/>
      <c r="J15" s="19"/>
    </row>
    <row r="16" spans="1:10" x14ac:dyDescent="0.25">
      <c r="A16" s="21" t="s">
        <v>14</v>
      </c>
      <c r="B16" s="22">
        <f t="shared" ref="B16:I16" si="2">SUM(B12:B14)</f>
        <v>5000</v>
      </c>
      <c r="C16" s="22">
        <f t="shared" si="2"/>
        <v>5000</v>
      </c>
      <c r="D16" s="22">
        <f t="shared" si="2"/>
        <v>5000</v>
      </c>
      <c r="E16" s="22">
        <f t="shared" si="2"/>
        <v>5000</v>
      </c>
      <c r="F16" s="22">
        <f t="shared" si="2"/>
        <v>5000</v>
      </c>
      <c r="G16" s="22">
        <f t="shared" si="2"/>
        <v>5000</v>
      </c>
      <c r="H16" s="22">
        <f t="shared" si="2"/>
        <v>5000</v>
      </c>
      <c r="I16" s="22">
        <f t="shared" si="2"/>
        <v>28333.333333333336</v>
      </c>
      <c r="J16" s="22">
        <f>SUM(B16:I16)</f>
        <v>63333.333333333336</v>
      </c>
    </row>
    <row r="17" spans="1:11" x14ac:dyDescent="0.25">
      <c r="A17" s="17" t="s">
        <v>75</v>
      </c>
      <c r="B17" s="58">
        <f>Ansätze!C68</f>
        <v>9.5000000000000001E-2</v>
      </c>
      <c r="C17" s="58">
        <f>$B$17</f>
        <v>9.5000000000000001E-2</v>
      </c>
      <c r="D17" s="58">
        <f t="shared" ref="D17:H17" si="3">$B$17</f>
        <v>9.5000000000000001E-2</v>
      </c>
      <c r="E17" s="58">
        <f t="shared" si="3"/>
        <v>9.5000000000000001E-2</v>
      </c>
      <c r="F17" s="58">
        <f t="shared" si="3"/>
        <v>9.5000000000000001E-2</v>
      </c>
      <c r="G17" s="58">
        <f t="shared" si="3"/>
        <v>9.5000000000000001E-2</v>
      </c>
      <c r="H17" s="58">
        <f t="shared" si="3"/>
        <v>9.5000000000000001E-2</v>
      </c>
      <c r="I17" s="58">
        <f>Ansätze!C110</f>
        <v>0.13300000000000001</v>
      </c>
      <c r="K17" s="19"/>
    </row>
    <row r="18" spans="1:11" x14ac:dyDescent="0.25">
      <c r="A18" s="17" t="s">
        <v>80</v>
      </c>
      <c r="B18" s="24">
        <f>B24*B17</f>
        <v>475</v>
      </c>
      <c r="C18" s="24">
        <f t="shared" ref="C18:I18" si="4">C24*C17-B19</f>
        <v>475</v>
      </c>
      <c r="D18" s="32">
        <f t="shared" si="4"/>
        <v>475</v>
      </c>
      <c r="E18" s="32">
        <f t="shared" si="4"/>
        <v>475</v>
      </c>
      <c r="F18" s="32">
        <f t="shared" si="4"/>
        <v>475</v>
      </c>
      <c r="G18" s="32">
        <f t="shared" si="4"/>
        <v>475</v>
      </c>
      <c r="H18" s="32">
        <f t="shared" si="4"/>
        <v>475</v>
      </c>
      <c r="I18" s="32">
        <f t="shared" si="4"/>
        <v>5098.3333333333339</v>
      </c>
      <c r="J18" s="24">
        <f>SUM(B18:I18)</f>
        <v>8423.3333333333339</v>
      </c>
      <c r="K18" s="24"/>
    </row>
    <row r="19" spans="1:11" x14ac:dyDescent="0.25">
      <c r="A19" s="17" t="s">
        <v>81</v>
      </c>
      <c r="B19" s="24">
        <f>B18</f>
        <v>475</v>
      </c>
      <c r="C19" s="24">
        <f>B19+C18</f>
        <v>950</v>
      </c>
      <c r="D19" s="32">
        <f t="shared" ref="D19:I19" si="5">C19+D18</f>
        <v>1425</v>
      </c>
      <c r="E19" s="32">
        <f t="shared" si="5"/>
        <v>1900</v>
      </c>
      <c r="F19" s="32">
        <f t="shared" si="5"/>
        <v>2375</v>
      </c>
      <c r="G19" s="32">
        <f t="shared" si="5"/>
        <v>2850</v>
      </c>
      <c r="H19" s="32">
        <f t="shared" si="5"/>
        <v>3325</v>
      </c>
      <c r="I19" s="32">
        <f t="shared" si="5"/>
        <v>8423.3333333333339</v>
      </c>
      <c r="J19" s="24"/>
      <c r="K19" s="19"/>
    </row>
    <row r="20" spans="1:11" x14ac:dyDescent="0.25">
      <c r="A20" s="18" t="s">
        <v>79</v>
      </c>
      <c r="B20" s="27">
        <f>B18</f>
        <v>475</v>
      </c>
      <c r="C20" s="27">
        <f t="shared" ref="C20:I20" si="6">C18</f>
        <v>475</v>
      </c>
      <c r="D20" s="27">
        <f t="shared" si="6"/>
        <v>475</v>
      </c>
      <c r="E20" s="27">
        <f t="shared" si="6"/>
        <v>475</v>
      </c>
      <c r="F20" s="27">
        <f t="shared" si="6"/>
        <v>475</v>
      </c>
      <c r="G20" s="27">
        <f t="shared" si="6"/>
        <v>475</v>
      </c>
      <c r="H20" s="27">
        <f t="shared" si="6"/>
        <v>475</v>
      </c>
      <c r="I20" s="27">
        <f t="shared" si="6"/>
        <v>5098.3333333333339</v>
      </c>
      <c r="J20" s="33">
        <f>SUM(B20:I20)</f>
        <v>8423.3333333333339</v>
      </c>
    </row>
    <row r="21" spans="1:11" x14ac:dyDescent="0.25">
      <c r="A21" s="12" t="s">
        <v>16</v>
      </c>
      <c r="B21" s="28">
        <f>B16-B20</f>
        <v>4525</v>
      </c>
      <c r="C21" s="28">
        <f t="shared" ref="C21:I21" si="7">C16-C20</f>
        <v>4525</v>
      </c>
      <c r="D21" s="66">
        <f t="shared" si="7"/>
        <v>4525</v>
      </c>
      <c r="E21" s="66">
        <f t="shared" si="7"/>
        <v>4525</v>
      </c>
      <c r="F21" s="28">
        <f t="shared" si="7"/>
        <v>4525</v>
      </c>
      <c r="G21" s="28">
        <f t="shared" si="7"/>
        <v>4525</v>
      </c>
      <c r="H21" s="28">
        <f t="shared" si="7"/>
        <v>4525</v>
      </c>
      <c r="I21" s="28">
        <f t="shared" si="7"/>
        <v>23235</v>
      </c>
      <c r="J21" s="28">
        <f>SUM(B21:I21)</f>
        <v>54910</v>
      </c>
    </row>
    <row r="22" spans="1:11" x14ac:dyDescent="0.25">
      <c r="D22" s="25"/>
      <c r="E22" s="25"/>
    </row>
    <row r="23" spans="1:11" x14ac:dyDescent="0.25">
      <c r="A23" s="17" t="s">
        <v>41</v>
      </c>
      <c r="B23" s="56">
        <f t="shared" ref="B23:I23" si="8">SUM(B12:B14)</f>
        <v>5000</v>
      </c>
      <c r="C23" s="56">
        <f t="shared" si="8"/>
        <v>5000</v>
      </c>
      <c r="D23" s="75">
        <f t="shared" si="8"/>
        <v>5000</v>
      </c>
      <c r="E23" s="56">
        <f t="shared" si="8"/>
        <v>5000</v>
      </c>
      <c r="F23" s="56">
        <f t="shared" si="8"/>
        <v>5000</v>
      </c>
      <c r="G23" s="56">
        <f t="shared" si="8"/>
        <v>5000</v>
      </c>
      <c r="H23" s="56">
        <f t="shared" si="8"/>
        <v>5000</v>
      </c>
      <c r="I23" s="56">
        <f t="shared" si="8"/>
        <v>28333.333333333336</v>
      </c>
      <c r="J23" s="24">
        <f>SUM(B23:I23)</f>
        <v>63333.333333333336</v>
      </c>
    </row>
    <row r="24" spans="1:11" x14ac:dyDescent="0.25">
      <c r="A24" s="17" t="s">
        <v>42</v>
      </c>
      <c r="B24" s="24">
        <f>B23</f>
        <v>5000</v>
      </c>
      <c r="C24" s="24">
        <f t="shared" ref="C24:I24" si="9">B24+C23</f>
        <v>10000</v>
      </c>
      <c r="D24" s="32">
        <f t="shared" si="9"/>
        <v>15000</v>
      </c>
      <c r="E24" s="32">
        <f t="shared" si="9"/>
        <v>20000</v>
      </c>
      <c r="F24" s="24">
        <f t="shared" si="9"/>
        <v>25000</v>
      </c>
      <c r="G24" s="24">
        <f t="shared" si="9"/>
        <v>30000</v>
      </c>
      <c r="H24" s="24">
        <f t="shared" si="9"/>
        <v>35000</v>
      </c>
      <c r="I24" s="24">
        <f t="shared" si="9"/>
        <v>63333.333333333336</v>
      </c>
      <c r="J24" s="19"/>
    </row>
    <row r="25" spans="1:11" x14ac:dyDescent="0.25">
      <c r="A25" s="17" t="s">
        <v>30</v>
      </c>
      <c r="B25" s="19">
        <f t="shared" ref="B25:I25" si="10">B23</f>
        <v>5000</v>
      </c>
      <c r="C25" s="19">
        <f t="shared" si="10"/>
        <v>5000</v>
      </c>
      <c r="D25" s="26">
        <f t="shared" si="10"/>
        <v>5000</v>
      </c>
      <c r="E25" s="26">
        <f t="shared" si="10"/>
        <v>5000</v>
      </c>
      <c r="F25" s="19">
        <f t="shared" si="10"/>
        <v>5000</v>
      </c>
      <c r="G25" s="19">
        <f t="shared" si="10"/>
        <v>5000</v>
      </c>
      <c r="H25" s="19">
        <f t="shared" si="10"/>
        <v>5000</v>
      </c>
      <c r="I25" s="19">
        <f t="shared" si="10"/>
        <v>28333.333333333336</v>
      </c>
      <c r="J25" s="24">
        <f>SUM(B25:I25)</f>
        <v>63333.333333333336</v>
      </c>
    </row>
    <row r="26" spans="1:11" x14ac:dyDescent="0.25">
      <c r="A26" s="17" t="s">
        <v>101</v>
      </c>
      <c r="B26" s="19">
        <f>B12+B13</f>
        <v>5000</v>
      </c>
      <c r="C26" s="19">
        <f t="shared" ref="C26:I26" si="11">C12+C13</f>
        <v>5000</v>
      </c>
      <c r="D26" s="19">
        <f t="shared" si="11"/>
        <v>5000</v>
      </c>
      <c r="E26" s="19">
        <f t="shared" si="11"/>
        <v>5000</v>
      </c>
      <c r="F26" s="19">
        <f t="shared" si="11"/>
        <v>5000</v>
      </c>
      <c r="G26" s="19">
        <f t="shared" si="11"/>
        <v>5000</v>
      </c>
      <c r="H26" s="19">
        <f t="shared" si="11"/>
        <v>5000</v>
      </c>
      <c r="I26" s="19">
        <f t="shared" si="11"/>
        <v>8333.3333333333339</v>
      </c>
      <c r="J26" s="24">
        <f>SUM(B26:I26)</f>
        <v>43333.333333333336</v>
      </c>
    </row>
    <row r="27" spans="1:11" x14ac:dyDescent="0.25">
      <c r="A27" s="17" t="s">
        <v>102</v>
      </c>
      <c r="B27" s="19">
        <f>B26</f>
        <v>5000</v>
      </c>
      <c r="C27" s="19">
        <f>C26+B27</f>
        <v>10000</v>
      </c>
      <c r="D27" s="26">
        <f>D26+C27</f>
        <v>15000</v>
      </c>
      <c r="E27" s="26">
        <f t="shared" ref="E27:I27" si="12">E26+D27</f>
        <v>20000</v>
      </c>
      <c r="F27" s="19">
        <f t="shared" si="12"/>
        <v>25000</v>
      </c>
      <c r="G27" s="19">
        <f t="shared" si="12"/>
        <v>30000</v>
      </c>
      <c r="H27" s="19">
        <f t="shared" si="12"/>
        <v>35000</v>
      </c>
      <c r="I27" s="19">
        <f t="shared" si="12"/>
        <v>43333.333333333336</v>
      </c>
      <c r="J27" s="24"/>
    </row>
    <row r="28" spans="1:11" x14ac:dyDescent="0.25">
      <c r="A28" s="17" t="s">
        <v>103</v>
      </c>
      <c r="B28" s="24"/>
      <c r="C28" s="24"/>
      <c r="D28" s="32"/>
      <c r="E28" s="32"/>
      <c r="F28" s="24"/>
      <c r="G28" s="24"/>
      <c r="H28" s="24"/>
      <c r="I28" s="24">
        <v>20000</v>
      </c>
      <c r="J28" s="24">
        <f>SUM(B28:I28)</f>
        <v>20000</v>
      </c>
    </row>
    <row r="29" spans="1:11" x14ac:dyDescent="0.25">
      <c r="A29" s="17" t="s">
        <v>104</v>
      </c>
      <c r="B29" s="24">
        <f>B28</f>
        <v>0</v>
      </c>
      <c r="C29" s="24">
        <f>C28</f>
        <v>0</v>
      </c>
      <c r="D29" s="32">
        <f>D28+C29</f>
        <v>0</v>
      </c>
      <c r="E29" s="32">
        <f>E28+D29</f>
        <v>0</v>
      </c>
      <c r="F29" s="24">
        <f>F28+E29</f>
        <v>0</v>
      </c>
      <c r="G29" s="24">
        <f t="shared" ref="G29:I29" si="13">G28+F29</f>
        <v>0</v>
      </c>
      <c r="H29" s="24">
        <f t="shared" si="13"/>
        <v>0</v>
      </c>
      <c r="I29" s="24">
        <f t="shared" si="13"/>
        <v>20000</v>
      </c>
      <c r="J29" s="24"/>
    </row>
    <row r="30" spans="1:11" x14ac:dyDescent="0.25">
      <c r="A30" s="17" t="s">
        <v>105</v>
      </c>
      <c r="B30" s="24">
        <f t="shared" ref="B30:I30" si="14">SUM(B27/B9*B10)+B29</f>
        <v>60000</v>
      </c>
      <c r="C30" s="24">
        <f t="shared" si="14"/>
        <v>60000</v>
      </c>
      <c r="D30" s="24">
        <f t="shared" si="14"/>
        <v>60000</v>
      </c>
      <c r="E30" s="24">
        <f t="shared" si="14"/>
        <v>60000</v>
      </c>
      <c r="F30" s="24">
        <f t="shared" si="14"/>
        <v>60000</v>
      </c>
      <c r="G30" s="24">
        <f t="shared" si="14"/>
        <v>60000</v>
      </c>
      <c r="H30" s="24">
        <f t="shared" si="14"/>
        <v>60000</v>
      </c>
      <c r="I30" s="24">
        <f t="shared" si="14"/>
        <v>85000</v>
      </c>
      <c r="J30" s="24"/>
    </row>
    <row r="31" spans="1:11" x14ac:dyDescent="0.25">
      <c r="A31" s="17" t="s">
        <v>106</v>
      </c>
      <c r="B31" s="118">
        <f t="shared" ref="B31:I31" si="15">B30/12</f>
        <v>5000</v>
      </c>
      <c r="C31" s="118">
        <f t="shared" si="15"/>
        <v>5000</v>
      </c>
      <c r="D31" s="119">
        <f t="shared" si="15"/>
        <v>5000</v>
      </c>
      <c r="E31" s="119">
        <f t="shared" si="15"/>
        <v>5000</v>
      </c>
      <c r="F31" s="118">
        <f t="shared" si="15"/>
        <v>5000</v>
      </c>
      <c r="G31" s="119">
        <f t="shared" si="15"/>
        <v>5000</v>
      </c>
      <c r="H31" s="119">
        <f t="shared" si="15"/>
        <v>5000</v>
      </c>
      <c r="I31" s="118">
        <f t="shared" si="15"/>
        <v>7083.333333333333</v>
      </c>
    </row>
    <row r="32" spans="1:11" x14ac:dyDescent="0.25">
      <c r="A32" s="42"/>
    </row>
  </sheetData>
  <mergeCells count="1">
    <mergeCell ref="A1:J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6:I18 B20:I25 B19:H19 B27:I27" formulaRange="1"/>
  </ignoredErrors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70C0"/>
  </sheetPr>
  <dimension ref="A1:O39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1.33203125" style="13" customWidth="1"/>
    <col min="2" max="2" width="7.88671875" style="13" customWidth="1"/>
    <col min="3" max="10" width="7.6640625" style="13" customWidth="1"/>
    <col min="11" max="11" width="8.6640625" style="13" bestFit="1" customWidth="1"/>
    <col min="12" max="12" width="7.33203125" style="13" customWidth="1"/>
    <col min="13" max="13" width="9.6640625" style="13" bestFit="1" customWidth="1"/>
    <col min="14" max="14" width="7.6640625" style="13" bestFit="1" customWidth="1"/>
    <col min="15" max="16384" width="11.5546875" style="13"/>
  </cols>
  <sheetData>
    <row r="1" spans="1:14" s="12" customFormat="1" x14ac:dyDescent="0.25">
      <c r="A1" s="190" t="s">
        <v>371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39</v>
      </c>
      <c r="B2" s="13"/>
      <c r="C2" s="13"/>
      <c r="D2" s="14"/>
      <c r="E2" s="14"/>
      <c r="J2" s="73"/>
      <c r="K2" s="73">
        <v>44469</v>
      </c>
      <c r="M2" s="162" t="s">
        <v>107</v>
      </c>
    </row>
    <row r="3" spans="1:14" x14ac:dyDescent="0.25">
      <c r="A3" s="13" t="s">
        <v>109</v>
      </c>
      <c r="C3" s="34">
        <v>1</v>
      </c>
      <c r="D3" s="34">
        <v>1</v>
      </c>
      <c r="E3" s="67">
        <v>1</v>
      </c>
      <c r="F3" s="67">
        <v>1</v>
      </c>
      <c r="G3" s="67">
        <v>1</v>
      </c>
      <c r="H3" s="67">
        <v>1</v>
      </c>
      <c r="I3" s="67">
        <v>1</v>
      </c>
      <c r="J3" s="67">
        <v>1</v>
      </c>
      <c r="K3" s="67">
        <v>1</v>
      </c>
      <c r="L3" s="34"/>
      <c r="M3" s="34"/>
      <c r="N3" s="15"/>
    </row>
    <row r="4" spans="1:14" x14ac:dyDescent="0.25">
      <c r="A4" s="13" t="s">
        <v>24</v>
      </c>
      <c r="C4" s="34" t="s">
        <v>31</v>
      </c>
      <c r="D4" s="34" t="s">
        <v>31</v>
      </c>
      <c r="E4" s="67" t="s">
        <v>31</v>
      </c>
      <c r="F4" s="67" t="s">
        <v>31</v>
      </c>
      <c r="G4" s="67" t="s">
        <v>31</v>
      </c>
      <c r="H4" s="67" t="s">
        <v>31</v>
      </c>
      <c r="I4" s="67" t="s">
        <v>31</v>
      </c>
      <c r="J4" s="67" t="s">
        <v>31</v>
      </c>
      <c r="K4" s="67" t="s">
        <v>31</v>
      </c>
      <c r="L4" s="34"/>
      <c r="M4" s="67" t="s">
        <v>31</v>
      </c>
      <c r="N4" s="15"/>
    </row>
    <row r="5" spans="1:14" s="12" customFormat="1" x14ac:dyDescent="0.25">
      <c r="A5" s="16" t="s">
        <v>21</v>
      </c>
      <c r="B5" s="16" t="s">
        <v>114</v>
      </c>
      <c r="C5" s="35" t="s">
        <v>0</v>
      </c>
      <c r="D5" s="35" t="s">
        <v>1</v>
      </c>
      <c r="E5" s="68" t="s">
        <v>2</v>
      </c>
      <c r="F5" s="68" t="s">
        <v>3</v>
      </c>
      <c r="G5" s="35" t="s">
        <v>4</v>
      </c>
      <c r="H5" s="35" t="s">
        <v>5</v>
      </c>
      <c r="I5" s="35" t="s">
        <v>6</v>
      </c>
      <c r="J5" s="35" t="s">
        <v>7</v>
      </c>
      <c r="K5" s="35" t="s">
        <v>8</v>
      </c>
      <c r="L5" s="35" t="s">
        <v>9</v>
      </c>
      <c r="M5" s="35" t="s">
        <v>10</v>
      </c>
      <c r="N5" s="35" t="s">
        <v>12</v>
      </c>
    </row>
    <row r="6" spans="1:14" x14ac:dyDescent="0.25">
      <c r="A6" s="17" t="s">
        <v>76</v>
      </c>
      <c r="B6" s="17"/>
      <c r="C6" s="57" t="s">
        <v>17</v>
      </c>
      <c r="D6" s="57" t="s">
        <v>17</v>
      </c>
      <c r="E6" s="74" t="s">
        <v>17</v>
      </c>
      <c r="F6" s="74" t="s">
        <v>17</v>
      </c>
      <c r="G6" s="74" t="s">
        <v>17</v>
      </c>
      <c r="H6" s="74" t="s">
        <v>17</v>
      </c>
      <c r="I6" s="74" t="s">
        <v>17</v>
      </c>
      <c r="J6" s="74" t="s">
        <v>17</v>
      </c>
      <c r="K6" s="74" t="s">
        <v>17</v>
      </c>
      <c r="L6" s="36"/>
      <c r="M6" s="69"/>
      <c r="N6" s="15"/>
    </row>
    <row r="7" spans="1:14" x14ac:dyDescent="0.25">
      <c r="A7" s="17" t="s">
        <v>94</v>
      </c>
      <c r="B7" s="127" t="s">
        <v>120</v>
      </c>
      <c r="C7" s="15"/>
      <c r="D7" s="15"/>
      <c r="E7" s="64"/>
      <c r="F7" s="64"/>
      <c r="G7" s="15"/>
      <c r="H7" s="15"/>
      <c r="I7" s="15"/>
      <c r="J7" s="15"/>
      <c r="K7" s="15"/>
      <c r="L7" s="15"/>
      <c r="M7" s="127" t="s">
        <v>17</v>
      </c>
      <c r="N7" s="15"/>
    </row>
    <row r="8" spans="1:14" x14ac:dyDescent="0.25">
      <c r="A8" s="17" t="s">
        <v>97</v>
      </c>
      <c r="B8" s="127" t="s">
        <v>120</v>
      </c>
      <c r="C8" s="15"/>
      <c r="D8" s="15"/>
      <c r="E8" s="64"/>
      <c r="F8" s="64"/>
      <c r="G8" s="15"/>
      <c r="H8" s="15"/>
      <c r="I8" s="15"/>
      <c r="J8" s="15"/>
      <c r="K8" s="15"/>
      <c r="L8" s="15"/>
      <c r="M8" s="127" t="s">
        <v>17</v>
      </c>
      <c r="N8" s="15"/>
    </row>
    <row r="9" spans="1:14" x14ac:dyDescent="0.25">
      <c r="A9" s="17" t="s">
        <v>18</v>
      </c>
      <c r="B9" s="17"/>
      <c r="C9" s="15" t="s">
        <v>27</v>
      </c>
      <c r="D9" s="15" t="s">
        <v>27</v>
      </c>
      <c r="E9" s="64" t="s">
        <v>27</v>
      </c>
      <c r="F9" s="64" t="s">
        <v>27</v>
      </c>
      <c r="G9" s="15" t="s">
        <v>27</v>
      </c>
      <c r="H9" s="15" t="s">
        <v>27</v>
      </c>
      <c r="I9" s="15" t="s">
        <v>27</v>
      </c>
      <c r="J9" s="15" t="s">
        <v>27</v>
      </c>
      <c r="K9" s="15" t="s">
        <v>27</v>
      </c>
      <c r="L9" s="15"/>
      <c r="M9" s="15" t="s">
        <v>27</v>
      </c>
      <c r="N9" s="15"/>
    </row>
    <row r="10" spans="1:14" x14ac:dyDescent="0.25">
      <c r="A10" s="17" t="s">
        <v>19</v>
      </c>
      <c r="B10" s="17"/>
      <c r="C10" s="15">
        <v>30</v>
      </c>
      <c r="D10" s="15">
        <v>30</v>
      </c>
      <c r="E10" s="64">
        <v>30</v>
      </c>
      <c r="F10" s="64">
        <v>30</v>
      </c>
      <c r="G10" s="15">
        <v>30</v>
      </c>
      <c r="H10" s="15">
        <v>30</v>
      </c>
      <c r="I10" s="15">
        <v>30</v>
      </c>
      <c r="J10" s="15">
        <v>30</v>
      </c>
      <c r="K10" s="15">
        <v>30</v>
      </c>
      <c r="L10" s="15"/>
      <c r="M10" s="15"/>
      <c r="N10" s="38">
        <f>SUM(C10:M10)</f>
        <v>270</v>
      </c>
    </row>
    <row r="11" spans="1:14" x14ac:dyDescent="0.25">
      <c r="A11" s="17" t="s">
        <v>20</v>
      </c>
      <c r="B11" s="17"/>
      <c r="C11" s="15">
        <f>C10</f>
        <v>30</v>
      </c>
      <c r="D11" s="15">
        <f>C11+D10</f>
        <v>60</v>
      </c>
      <c r="E11" s="64">
        <f t="shared" ref="E11:M11" si="0">D11+E10</f>
        <v>90</v>
      </c>
      <c r="F11" s="64">
        <f t="shared" si="0"/>
        <v>120</v>
      </c>
      <c r="G11" s="15">
        <f t="shared" si="0"/>
        <v>150</v>
      </c>
      <c r="H11" s="15">
        <f t="shared" si="0"/>
        <v>180</v>
      </c>
      <c r="I11" s="15">
        <f t="shared" si="0"/>
        <v>210</v>
      </c>
      <c r="J11" s="15">
        <f t="shared" si="0"/>
        <v>240</v>
      </c>
      <c r="K11" s="15">
        <f t="shared" si="0"/>
        <v>270</v>
      </c>
      <c r="L11" s="15">
        <f t="shared" si="0"/>
        <v>270</v>
      </c>
      <c r="M11" s="15">
        <f t="shared" si="0"/>
        <v>270</v>
      </c>
      <c r="N11" s="15"/>
    </row>
    <row r="12" spans="1:14" x14ac:dyDescent="0.25">
      <c r="A12" s="18" t="s">
        <v>23</v>
      </c>
      <c r="B12" s="18"/>
      <c r="C12" s="39">
        <v>360</v>
      </c>
      <c r="D12" s="39">
        <v>360</v>
      </c>
      <c r="E12" s="39">
        <v>360</v>
      </c>
      <c r="F12" s="39">
        <v>360</v>
      </c>
      <c r="G12" s="39">
        <v>360</v>
      </c>
      <c r="H12" s="39">
        <v>360</v>
      </c>
      <c r="I12" s="39">
        <v>360</v>
      </c>
      <c r="J12" s="39">
        <v>360</v>
      </c>
      <c r="K12" s="39">
        <v>360</v>
      </c>
      <c r="L12" s="39"/>
      <c r="M12" s="39">
        <v>360</v>
      </c>
      <c r="N12" s="39"/>
    </row>
    <row r="13" spans="1:14" x14ac:dyDescent="0.25">
      <c r="A13" s="17" t="s">
        <v>13</v>
      </c>
      <c r="B13" s="17"/>
      <c r="C13" s="19">
        <v>5500</v>
      </c>
      <c r="D13" s="19">
        <v>5500</v>
      </c>
      <c r="E13" s="19">
        <v>5500</v>
      </c>
      <c r="F13" s="19">
        <v>5500</v>
      </c>
      <c r="G13" s="19">
        <v>5500</v>
      </c>
      <c r="H13" s="19">
        <v>5500</v>
      </c>
      <c r="I13" s="19">
        <v>5500</v>
      </c>
      <c r="J13" s="19">
        <v>5500</v>
      </c>
      <c r="K13" s="19">
        <v>5500</v>
      </c>
      <c r="L13" s="19"/>
      <c r="M13" s="19"/>
      <c r="N13" s="19">
        <f>SUM(C13:M13)</f>
        <v>49500</v>
      </c>
    </row>
    <row r="14" spans="1:14" x14ac:dyDescent="0.25">
      <c r="A14" s="17" t="s">
        <v>290</v>
      </c>
      <c r="B14" s="17"/>
      <c r="C14" s="19"/>
      <c r="D14" s="19"/>
      <c r="E14" s="26"/>
      <c r="F14" s="26"/>
      <c r="G14" s="19"/>
      <c r="H14" s="19"/>
      <c r="I14" s="19"/>
      <c r="J14" s="19"/>
      <c r="K14" s="19"/>
      <c r="L14" s="19"/>
      <c r="M14" s="19">
        <v>500</v>
      </c>
      <c r="N14" s="19">
        <f>SUM(C14:M14)</f>
        <v>500</v>
      </c>
    </row>
    <row r="15" spans="1:14" x14ac:dyDescent="0.25">
      <c r="A15" s="17"/>
      <c r="B15" s="17"/>
      <c r="C15" s="19"/>
      <c r="D15" s="19"/>
      <c r="E15" s="26"/>
      <c r="F15" s="26"/>
      <c r="G15" s="19"/>
      <c r="H15" s="19"/>
      <c r="I15" s="19"/>
      <c r="J15" s="19"/>
      <c r="K15" s="19"/>
      <c r="L15" s="19"/>
      <c r="M15" s="19"/>
      <c r="N15" s="19">
        <f>SUM(C15:M15)</f>
        <v>0</v>
      </c>
    </row>
    <row r="16" spans="1:14" x14ac:dyDescent="0.25">
      <c r="A16" s="21" t="s">
        <v>14</v>
      </c>
      <c r="B16" s="21"/>
      <c r="C16" s="22">
        <f t="shared" ref="C16:M16" si="1">SUM(C13:C15)</f>
        <v>5500</v>
      </c>
      <c r="D16" s="22">
        <f t="shared" si="1"/>
        <v>5500</v>
      </c>
      <c r="E16" s="22">
        <f t="shared" si="1"/>
        <v>5500</v>
      </c>
      <c r="F16" s="22">
        <f t="shared" si="1"/>
        <v>5500</v>
      </c>
      <c r="G16" s="22">
        <f t="shared" si="1"/>
        <v>5500</v>
      </c>
      <c r="H16" s="22">
        <f t="shared" si="1"/>
        <v>5500</v>
      </c>
      <c r="I16" s="22">
        <f t="shared" si="1"/>
        <v>5500</v>
      </c>
      <c r="J16" s="22">
        <f t="shared" si="1"/>
        <v>5500</v>
      </c>
      <c r="K16" s="22">
        <f t="shared" si="1"/>
        <v>5500</v>
      </c>
      <c r="L16" s="22">
        <f t="shared" si="1"/>
        <v>0</v>
      </c>
      <c r="M16" s="22">
        <f t="shared" si="1"/>
        <v>500</v>
      </c>
      <c r="N16" s="22">
        <f>SUM(C16:M16)</f>
        <v>50000</v>
      </c>
    </row>
    <row r="17" spans="1:15" x14ac:dyDescent="0.25">
      <c r="A17" s="17" t="s">
        <v>75</v>
      </c>
      <c r="B17" s="17"/>
      <c r="C17" s="58">
        <f>Ansätze!C78</f>
        <v>0.105</v>
      </c>
      <c r="D17" s="58">
        <f>$C$17</f>
        <v>0.105</v>
      </c>
      <c r="E17" s="58">
        <f t="shared" ref="E17:K17" si="2">$C$17</f>
        <v>0.105</v>
      </c>
      <c r="F17" s="58">
        <f t="shared" si="2"/>
        <v>0.105</v>
      </c>
      <c r="G17" s="58">
        <f t="shared" si="2"/>
        <v>0.105</v>
      </c>
      <c r="H17" s="58">
        <f t="shared" si="2"/>
        <v>0.105</v>
      </c>
      <c r="I17" s="58">
        <f t="shared" si="2"/>
        <v>0.105</v>
      </c>
      <c r="J17" s="58">
        <f t="shared" si="2"/>
        <v>0.105</v>
      </c>
      <c r="K17" s="58">
        <f t="shared" si="2"/>
        <v>0.105</v>
      </c>
      <c r="L17" s="40"/>
      <c r="M17" s="58">
        <f>Ansätze!C79</f>
        <v>0.106</v>
      </c>
      <c r="O17" s="19"/>
    </row>
    <row r="18" spans="1:15" x14ac:dyDescent="0.25">
      <c r="A18" s="17" t="s">
        <v>80</v>
      </c>
      <c r="B18" s="17"/>
      <c r="C18" s="24">
        <f>C28*C17</f>
        <v>577.5</v>
      </c>
      <c r="D18" s="24">
        <f t="shared" ref="D18:K18" si="3">D28*D17-C21</f>
        <v>577.5</v>
      </c>
      <c r="E18" s="32">
        <f t="shared" si="3"/>
        <v>577.5</v>
      </c>
      <c r="F18" s="32">
        <f t="shared" si="3"/>
        <v>577.5</v>
      </c>
      <c r="G18" s="32">
        <f t="shared" si="3"/>
        <v>577.5</v>
      </c>
      <c r="H18" s="32">
        <f t="shared" si="3"/>
        <v>577.5</v>
      </c>
      <c r="I18" s="32">
        <f t="shared" si="3"/>
        <v>577.5</v>
      </c>
      <c r="J18" s="32">
        <f t="shared" si="3"/>
        <v>577.5</v>
      </c>
      <c r="K18" s="32">
        <f t="shared" si="3"/>
        <v>577.5</v>
      </c>
      <c r="L18" s="24"/>
      <c r="M18" s="32"/>
      <c r="N18" s="24">
        <f>SUM(C18:M18)</f>
        <v>5197.5</v>
      </c>
      <c r="O18" s="24"/>
    </row>
    <row r="19" spans="1:15" x14ac:dyDescent="0.25">
      <c r="A19" s="17" t="s">
        <v>99</v>
      </c>
      <c r="B19" s="127" t="s">
        <v>120</v>
      </c>
      <c r="C19" s="24"/>
      <c r="D19" s="24"/>
      <c r="E19" s="32"/>
      <c r="F19" s="32"/>
      <c r="G19" s="32"/>
      <c r="H19" s="32"/>
      <c r="I19" s="32"/>
      <c r="J19" s="32"/>
      <c r="K19" s="32"/>
      <c r="L19" s="24"/>
      <c r="M19" s="137">
        <f>K18*-1</f>
        <v>-577.5</v>
      </c>
      <c r="N19" s="24"/>
      <c r="O19" s="24"/>
    </row>
    <row r="20" spans="1:15" x14ac:dyDescent="0.25">
      <c r="A20" s="17" t="s">
        <v>121</v>
      </c>
      <c r="B20" s="127" t="s">
        <v>120</v>
      </c>
      <c r="C20" s="24"/>
      <c r="D20" s="24"/>
      <c r="E20" s="32"/>
      <c r="F20" s="32"/>
      <c r="G20" s="32"/>
      <c r="H20" s="32"/>
      <c r="I20" s="32"/>
      <c r="J20" s="32"/>
      <c r="K20" s="32"/>
      <c r="L20" s="24"/>
      <c r="M20" s="137">
        <f>M28*M17-J21</f>
        <v>680</v>
      </c>
      <c r="N20" s="24"/>
      <c r="O20" s="24"/>
    </row>
    <row r="21" spans="1:15" x14ac:dyDescent="0.25">
      <c r="A21" s="17" t="s">
        <v>81</v>
      </c>
      <c r="B21" s="17"/>
      <c r="C21" s="24">
        <f>C18</f>
        <v>577.5</v>
      </c>
      <c r="D21" s="24">
        <f>C21+D18</f>
        <v>1155</v>
      </c>
      <c r="E21" s="32">
        <f t="shared" ref="E21:L21" si="4">D21+E18</f>
        <v>1732.5</v>
      </c>
      <c r="F21" s="32">
        <f t="shared" si="4"/>
        <v>2310</v>
      </c>
      <c r="G21" s="32">
        <f t="shared" si="4"/>
        <v>2887.5</v>
      </c>
      <c r="H21" s="32">
        <f t="shared" si="4"/>
        <v>3465</v>
      </c>
      <c r="I21" s="32">
        <f t="shared" si="4"/>
        <v>4042.5</v>
      </c>
      <c r="J21" s="32">
        <f t="shared" si="4"/>
        <v>4620</v>
      </c>
      <c r="K21" s="32">
        <f t="shared" si="4"/>
        <v>5197.5</v>
      </c>
      <c r="L21" s="32">
        <f t="shared" si="4"/>
        <v>5197.5</v>
      </c>
      <c r="M21" s="32">
        <f>L21+SUM(M19:M20)</f>
        <v>5300</v>
      </c>
      <c r="N21" s="24"/>
      <c r="O21" s="19"/>
    </row>
    <row r="22" spans="1:15" x14ac:dyDescent="0.25">
      <c r="A22" s="18" t="s">
        <v>79</v>
      </c>
      <c r="B22" s="18"/>
      <c r="C22" s="27">
        <f>C18</f>
        <v>577.5</v>
      </c>
      <c r="D22" s="27">
        <f t="shared" ref="D22:K22" si="5">D18</f>
        <v>577.5</v>
      </c>
      <c r="E22" s="27">
        <f t="shared" si="5"/>
        <v>577.5</v>
      </c>
      <c r="F22" s="27">
        <f t="shared" si="5"/>
        <v>577.5</v>
      </c>
      <c r="G22" s="27">
        <f t="shared" si="5"/>
        <v>577.5</v>
      </c>
      <c r="H22" s="27">
        <f t="shared" si="5"/>
        <v>577.5</v>
      </c>
      <c r="I22" s="27">
        <f t="shared" si="5"/>
        <v>577.5</v>
      </c>
      <c r="J22" s="27">
        <f t="shared" si="5"/>
        <v>577.5</v>
      </c>
      <c r="K22" s="27">
        <f t="shared" si="5"/>
        <v>577.5</v>
      </c>
      <c r="L22" s="33"/>
      <c r="M22" s="27">
        <f>SUM(M19:M20)</f>
        <v>102.5</v>
      </c>
      <c r="N22" s="33">
        <f>SUM(C22:M22)</f>
        <v>5300</v>
      </c>
    </row>
    <row r="23" spans="1:15" x14ac:dyDescent="0.25">
      <c r="A23" s="12" t="s">
        <v>16</v>
      </c>
      <c r="B23" s="12"/>
      <c r="C23" s="28">
        <f>C16-C22</f>
        <v>4922.5</v>
      </c>
      <c r="D23" s="28">
        <f t="shared" ref="D23:M23" si="6">D16-D22</f>
        <v>4922.5</v>
      </c>
      <c r="E23" s="66">
        <f t="shared" si="6"/>
        <v>4922.5</v>
      </c>
      <c r="F23" s="66">
        <f t="shared" si="6"/>
        <v>4922.5</v>
      </c>
      <c r="G23" s="28">
        <f t="shared" si="6"/>
        <v>4922.5</v>
      </c>
      <c r="H23" s="28">
        <f t="shared" si="6"/>
        <v>4922.5</v>
      </c>
      <c r="I23" s="28">
        <f t="shared" si="6"/>
        <v>4922.5</v>
      </c>
      <c r="J23" s="28">
        <f t="shared" si="6"/>
        <v>4922.5</v>
      </c>
      <c r="K23" s="28">
        <f t="shared" si="6"/>
        <v>4922.5</v>
      </c>
      <c r="L23" s="28">
        <f t="shared" si="6"/>
        <v>0</v>
      </c>
      <c r="M23" s="28">
        <f t="shared" si="6"/>
        <v>397.5</v>
      </c>
      <c r="N23" s="28">
        <f>SUM(C23:M23)</f>
        <v>44700</v>
      </c>
    </row>
    <row r="24" spans="1:15" x14ac:dyDescent="0.25">
      <c r="E24" s="25"/>
      <c r="F24" s="25"/>
    </row>
    <row r="25" spans="1:15" x14ac:dyDescent="0.25">
      <c r="A25" s="17" t="s">
        <v>41</v>
      </c>
      <c r="B25" s="17"/>
      <c r="C25" s="56">
        <f t="shared" ref="C25:K25" si="7">SUM(C13:C15)</f>
        <v>5500</v>
      </c>
      <c r="D25" s="56">
        <f t="shared" si="7"/>
        <v>5500</v>
      </c>
      <c r="E25" s="75">
        <f t="shared" si="7"/>
        <v>5500</v>
      </c>
      <c r="F25" s="56">
        <f t="shared" si="7"/>
        <v>5500</v>
      </c>
      <c r="G25" s="56">
        <f t="shared" si="7"/>
        <v>5500</v>
      </c>
      <c r="H25" s="56">
        <f t="shared" si="7"/>
        <v>5500</v>
      </c>
      <c r="I25" s="56">
        <f t="shared" si="7"/>
        <v>5500</v>
      </c>
      <c r="J25" s="56">
        <f t="shared" si="7"/>
        <v>5500</v>
      </c>
      <c r="K25" s="56">
        <f t="shared" si="7"/>
        <v>5500</v>
      </c>
      <c r="L25" s="24"/>
      <c r="M25" s="56">
        <f>M14</f>
        <v>500</v>
      </c>
      <c r="N25" s="24">
        <f>SUM(C25:M25)</f>
        <v>50000</v>
      </c>
    </row>
    <row r="26" spans="1:15" x14ac:dyDescent="0.25">
      <c r="A26" s="17" t="s">
        <v>116</v>
      </c>
      <c r="B26" s="127" t="s">
        <v>120</v>
      </c>
      <c r="C26" s="24"/>
      <c r="D26" s="24"/>
      <c r="E26" s="32"/>
      <c r="F26" s="32"/>
      <c r="G26" s="24"/>
      <c r="H26" s="24"/>
      <c r="I26" s="24"/>
      <c r="J26" s="24"/>
      <c r="K26" s="24"/>
      <c r="L26" s="24"/>
      <c r="M26" s="20">
        <f>K29*-1</f>
        <v>-5500</v>
      </c>
      <c r="N26" s="19"/>
    </row>
    <row r="27" spans="1:15" x14ac:dyDescent="0.25">
      <c r="A27" s="17" t="s">
        <v>122</v>
      </c>
      <c r="B27" s="127" t="s">
        <v>120</v>
      </c>
      <c r="C27" s="24"/>
      <c r="D27" s="24"/>
      <c r="E27" s="32"/>
      <c r="F27" s="32"/>
      <c r="G27" s="24"/>
      <c r="H27" s="24"/>
      <c r="I27" s="24"/>
      <c r="J27" s="24"/>
      <c r="K27" s="24"/>
      <c r="L27" s="24"/>
      <c r="M27" s="20">
        <v>6000</v>
      </c>
      <c r="N27" s="19"/>
    </row>
    <row r="28" spans="1:15" x14ac:dyDescent="0.25">
      <c r="A28" s="17" t="s">
        <v>42</v>
      </c>
      <c r="B28" s="17"/>
      <c r="C28" s="24">
        <f>C25</f>
        <v>5500</v>
      </c>
      <c r="D28" s="24">
        <f t="shared" ref="D28:M28" si="8">C28+D25</f>
        <v>11000</v>
      </c>
      <c r="E28" s="32">
        <f t="shared" si="8"/>
        <v>16500</v>
      </c>
      <c r="F28" s="32">
        <f t="shared" si="8"/>
        <v>22000</v>
      </c>
      <c r="G28" s="24">
        <f t="shared" si="8"/>
        <v>27500</v>
      </c>
      <c r="H28" s="24">
        <f t="shared" si="8"/>
        <v>33000</v>
      </c>
      <c r="I28" s="24">
        <f t="shared" si="8"/>
        <v>38500</v>
      </c>
      <c r="J28" s="24">
        <f t="shared" si="8"/>
        <v>44000</v>
      </c>
      <c r="K28" s="24">
        <f t="shared" si="8"/>
        <v>49500</v>
      </c>
      <c r="L28" s="24">
        <f t="shared" si="8"/>
        <v>49500</v>
      </c>
      <c r="M28" s="24">
        <f t="shared" si="8"/>
        <v>50000</v>
      </c>
      <c r="N28" s="19"/>
    </row>
    <row r="29" spans="1:15" x14ac:dyDescent="0.25">
      <c r="A29" s="17" t="s">
        <v>30</v>
      </c>
      <c r="B29" s="17"/>
      <c r="C29" s="19">
        <f t="shared" ref="C29:M29" si="9">C25</f>
        <v>5500</v>
      </c>
      <c r="D29" s="19">
        <f t="shared" si="9"/>
        <v>5500</v>
      </c>
      <c r="E29" s="26">
        <f t="shared" si="9"/>
        <v>5500</v>
      </c>
      <c r="F29" s="26">
        <f t="shared" si="9"/>
        <v>5500</v>
      </c>
      <c r="G29" s="19">
        <f t="shared" si="9"/>
        <v>5500</v>
      </c>
      <c r="H29" s="19">
        <f t="shared" si="9"/>
        <v>5500</v>
      </c>
      <c r="I29" s="19">
        <f t="shared" si="9"/>
        <v>5500</v>
      </c>
      <c r="J29" s="19">
        <f t="shared" si="9"/>
        <v>5500</v>
      </c>
      <c r="K29" s="19">
        <f t="shared" si="9"/>
        <v>5500</v>
      </c>
      <c r="L29" s="19">
        <f t="shared" si="9"/>
        <v>0</v>
      </c>
      <c r="M29" s="19">
        <f t="shared" si="9"/>
        <v>500</v>
      </c>
      <c r="N29" s="24">
        <f>SUM(C29:M29)</f>
        <v>50000</v>
      </c>
    </row>
    <row r="30" spans="1:15" x14ac:dyDescent="0.25">
      <c r="A30" s="17" t="s">
        <v>101</v>
      </c>
      <c r="B30" s="17"/>
      <c r="C30" s="19">
        <f>C13</f>
        <v>5500</v>
      </c>
      <c r="D30" s="19">
        <f t="shared" ref="D30:L30" si="10">D13</f>
        <v>5500</v>
      </c>
      <c r="E30" s="19">
        <f t="shared" si="10"/>
        <v>5500</v>
      </c>
      <c r="F30" s="19">
        <f t="shared" si="10"/>
        <v>5500</v>
      </c>
      <c r="G30" s="19">
        <f t="shared" si="10"/>
        <v>5500</v>
      </c>
      <c r="H30" s="19">
        <f t="shared" si="10"/>
        <v>5500</v>
      </c>
      <c r="I30" s="19">
        <f t="shared" si="10"/>
        <v>5500</v>
      </c>
      <c r="J30" s="19">
        <f t="shared" si="10"/>
        <v>5500</v>
      </c>
      <c r="K30" s="19">
        <f t="shared" si="10"/>
        <v>5500</v>
      </c>
      <c r="L30" s="19">
        <f t="shared" si="10"/>
        <v>0</v>
      </c>
      <c r="M30" s="19">
        <f>M13</f>
        <v>0</v>
      </c>
      <c r="N30" s="24">
        <f>SUM(C30:M30)</f>
        <v>49500</v>
      </c>
    </row>
    <row r="31" spans="1:15" x14ac:dyDescent="0.25">
      <c r="A31" s="17" t="s">
        <v>102</v>
      </c>
      <c r="B31" s="17"/>
      <c r="C31" s="19">
        <f>C30</f>
        <v>5500</v>
      </c>
      <c r="D31" s="19">
        <f>D30+C31</f>
        <v>11000</v>
      </c>
      <c r="E31" s="26">
        <f>E30+D31</f>
        <v>16500</v>
      </c>
      <c r="F31" s="26">
        <f t="shared" ref="F31:M31" si="11">F30+E31</f>
        <v>22000</v>
      </c>
      <c r="G31" s="19">
        <f t="shared" si="11"/>
        <v>27500</v>
      </c>
      <c r="H31" s="19">
        <f t="shared" si="11"/>
        <v>33000</v>
      </c>
      <c r="I31" s="19">
        <f t="shared" si="11"/>
        <v>38500</v>
      </c>
      <c r="J31" s="19">
        <f t="shared" si="11"/>
        <v>44000</v>
      </c>
      <c r="K31" s="19">
        <f t="shared" si="11"/>
        <v>49500</v>
      </c>
      <c r="L31" s="19">
        <f t="shared" si="11"/>
        <v>49500</v>
      </c>
      <c r="M31" s="19">
        <f t="shared" si="11"/>
        <v>49500</v>
      </c>
      <c r="N31" s="24"/>
    </row>
    <row r="32" spans="1:15" x14ac:dyDescent="0.25">
      <c r="A32" s="17" t="s">
        <v>103</v>
      </c>
      <c r="B32" s="17"/>
      <c r="C32" s="24"/>
      <c r="D32" s="24"/>
      <c r="E32" s="32"/>
      <c r="F32" s="32"/>
      <c r="G32" s="24"/>
      <c r="H32" s="24"/>
      <c r="I32" s="24"/>
      <c r="J32" s="24"/>
      <c r="K32" s="24"/>
      <c r="L32" s="24"/>
      <c r="M32" s="24">
        <f>M14</f>
        <v>500</v>
      </c>
      <c r="N32" s="24">
        <f>SUM(C32:M32)</f>
        <v>500</v>
      </c>
    </row>
    <row r="33" spans="1:14" x14ac:dyDescent="0.25">
      <c r="A33" s="17" t="s">
        <v>104</v>
      </c>
      <c r="B33" s="17"/>
      <c r="C33" s="24">
        <f>C32</f>
        <v>0</v>
      </c>
      <c r="D33" s="24">
        <f>D32</f>
        <v>0</v>
      </c>
      <c r="E33" s="32">
        <f>E32+D33</f>
        <v>0</v>
      </c>
      <c r="F33" s="32">
        <f>F32+E33</f>
        <v>0</v>
      </c>
      <c r="G33" s="24">
        <f>G32+F33</f>
        <v>0</v>
      </c>
      <c r="H33" s="24">
        <f t="shared" ref="H33:L33" si="12">H32+G33</f>
        <v>0</v>
      </c>
      <c r="I33" s="24">
        <f t="shared" si="12"/>
        <v>0</v>
      </c>
      <c r="J33" s="24">
        <f t="shared" si="12"/>
        <v>0</v>
      </c>
      <c r="K33" s="24">
        <f t="shared" si="12"/>
        <v>0</v>
      </c>
      <c r="L33" s="24">
        <f t="shared" si="12"/>
        <v>0</v>
      </c>
      <c r="M33" s="24">
        <f>M32+L33</f>
        <v>500</v>
      </c>
      <c r="N33" s="24"/>
    </row>
    <row r="34" spans="1:14" x14ac:dyDescent="0.25">
      <c r="A34" s="17" t="s">
        <v>105</v>
      </c>
      <c r="B34" s="17"/>
      <c r="C34" s="24">
        <f t="shared" ref="C34:K34" si="13">SUM(C31/C11*C12)+C33</f>
        <v>66000</v>
      </c>
      <c r="D34" s="24">
        <f t="shared" si="13"/>
        <v>66000</v>
      </c>
      <c r="E34" s="24">
        <f t="shared" si="13"/>
        <v>66000</v>
      </c>
      <c r="F34" s="24">
        <f t="shared" si="13"/>
        <v>66000</v>
      </c>
      <c r="G34" s="24">
        <f t="shared" si="13"/>
        <v>66000</v>
      </c>
      <c r="H34" s="24">
        <f t="shared" si="13"/>
        <v>66000</v>
      </c>
      <c r="I34" s="24">
        <f t="shared" si="13"/>
        <v>66000</v>
      </c>
      <c r="J34" s="24">
        <f t="shared" si="13"/>
        <v>66000</v>
      </c>
      <c r="K34" s="24">
        <f t="shared" si="13"/>
        <v>66000</v>
      </c>
      <c r="L34" s="24"/>
      <c r="M34" s="24">
        <f>SUM(M31/M11*M12)+M33</f>
        <v>66500</v>
      </c>
      <c r="N34" s="24"/>
    </row>
    <row r="35" spans="1:14" x14ac:dyDescent="0.25">
      <c r="A35" s="17" t="s">
        <v>106</v>
      </c>
      <c r="B35" s="17"/>
      <c r="C35" s="118">
        <f t="shared" ref="C35:K35" si="14">C34/12</f>
        <v>5500</v>
      </c>
      <c r="D35" s="118">
        <f t="shared" si="14"/>
        <v>5500</v>
      </c>
      <c r="E35" s="119">
        <f t="shared" si="14"/>
        <v>5500</v>
      </c>
      <c r="F35" s="119">
        <f t="shared" si="14"/>
        <v>5500</v>
      </c>
      <c r="G35" s="118">
        <f t="shared" si="14"/>
        <v>5500</v>
      </c>
      <c r="H35" s="119">
        <f t="shared" si="14"/>
        <v>5500</v>
      </c>
      <c r="I35" s="119">
        <f t="shared" si="14"/>
        <v>5500</v>
      </c>
      <c r="J35" s="118">
        <f t="shared" si="14"/>
        <v>5500</v>
      </c>
      <c r="K35" s="118">
        <f t="shared" si="14"/>
        <v>5500</v>
      </c>
      <c r="L35" s="17"/>
      <c r="M35" s="118">
        <f>M34/12</f>
        <v>5541.666666666667</v>
      </c>
    </row>
    <row r="36" spans="1:14" x14ac:dyDescent="0.25">
      <c r="A36" s="17" t="s">
        <v>117</v>
      </c>
      <c r="B36" s="127" t="s">
        <v>120</v>
      </c>
      <c r="M36" s="20">
        <f>K35*-1</f>
        <v>-5500</v>
      </c>
    </row>
    <row r="37" spans="1:14" x14ac:dyDescent="0.25">
      <c r="A37" s="17" t="s">
        <v>118</v>
      </c>
      <c r="B37" s="127" t="s">
        <v>120</v>
      </c>
      <c r="M37" s="20">
        <f>M35</f>
        <v>5541.666666666667</v>
      </c>
    </row>
    <row r="38" spans="1:14" x14ac:dyDescent="0.25">
      <c r="A38" s="13" t="s">
        <v>295</v>
      </c>
      <c r="B38" s="127" t="s">
        <v>120</v>
      </c>
      <c r="M38" s="165">
        <f>K32</f>
        <v>0</v>
      </c>
    </row>
    <row r="39" spans="1:14" x14ac:dyDescent="0.25">
      <c r="A39" s="13" t="s">
        <v>296</v>
      </c>
      <c r="B39" s="127" t="s">
        <v>120</v>
      </c>
      <c r="M39" s="165">
        <f>M32</f>
        <v>500</v>
      </c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C16:M16 C25:L25" formulaRange="1"/>
    <ignoredError sqref="M32:M33" formula="1"/>
  </ignoredErrors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70C0"/>
  </sheetPr>
  <dimension ref="A1:X39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1" style="13" customWidth="1"/>
    <col min="2" max="2" width="7.88671875" style="13" customWidth="1"/>
    <col min="3" max="13" width="7.6640625" style="13" customWidth="1"/>
    <col min="14" max="14" width="8.6640625" style="13" bestFit="1" customWidth="1"/>
    <col min="15" max="15" width="7.6640625" style="13" customWidth="1"/>
    <col min="16" max="16" width="1" style="13" customWidth="1"/>
    <col min="17" max="17" width="2.88671875" style="13" customWidth="1"/>
    <col min="18" max="18" width="10" style="13" bestFit="1" customWidth="1"/>
    <col min="19" max="16384" width="11.5546875" style="13"/>
  </cols>
  <sheetData>
    <row r="1" spans="1:18" s="12" customFormat="1" x14ac:dyDescent="0.25">
      <c r="A1" s="190" t="s">
        <v>372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s="12" customFormat="1" x14ac:dyDescent="0.25">
      <c r="A2" s="13" t="s">
        <v>39</v>
      </c>
      <c r="B2" s="13"/>
      <c r="C2" s="13"/>
      <c r="D2" s="14"/>
      <c r="E2" s="14"/>
      <c r="N2" s="73">
        <v>44561</v>
      </c>
      <c r="R2" s="44" t="s">
        <v>107</v>
      </c>
    </row>
    <row r="3" spans="1:18" x14ac:dyDescent="0.25">
      <c r="A3" s="13" t="s">
        <v>109</v>
      </c>
      <c r="C3" s="34">
        <v>1</v>
      </c>
      <c r="D3" s="34">
        <v>1</v>
      </c>
      <c r="E3" s="67">
        <v>1</v>
      </c>
      <c r="F3" s="67">
        <v>1</v>
      </c>
      <c r="G3" s="67">
        <v>1</v>
      </c>
      <c r="H3" s="67">
        <v>1</v>
      </c>
      <c r="I3" s="67">
        <v>1</v>
      </c>
      <c r="J3" s="67">
        <v>1</v>
      </c>
      <c r="K3" s="67">
        <v>1</v>
      </c>
      <c r="L3" s="67">
        <v>1</v>
      </c>
      <c r="M3" s="67">
        <v>1</v>
      </c>
      <c r="N3" s="67">
        <v>1</v>
      </c>
      <c r="O3" s="15"/>
      <c r="P3" s="15"/>
    </row>
    <row r="4" spans="1:18" x14ac:dyDescent="0.25">
      <c r="A4" s="13" t="s">
        <v>24</v>
      </c>
      <c r="C4" s="34" t="s">
        <v>31</v>
      </c>
      <c r="D4" s="34" t="s">
        <v>31</v>
      </c>
      <c r="E4" s="67" t="s">
        <v>31</v>
      </c>
      <c r="F4" s="67" t="s">
        <v>31</v>
      </c>
      <c r="G4" s="67" t="s">
        <v>31</v>
      </c>
      <c r="H4" s="67" t="s">
        <v>31</v>
      </c>
      <c r="I4" s="67" t="s">
        <v>31</v>
      </c>
      <c r="J4" s="67" t="s">
        <v>31</v>
      </c>
      <c r="K4" s="67" t="s">
        <v>31</v>
      </c>
      <c r="L4" s="67" t="s">
        <v>31</v>
      </c>
      <c r="M4" s="67" t="s">
        <v>31</v>
      </c>
      <c r="N4" s="67" t="s">
        <v>31</v>
      </c>
      <c r="O4" s="15"/>
      <c r="P4" s="15"/>
      <c r="R4" s="67" t="s">
        <v>31</v>
      </c>
    </row>
    <row r="5" spans="1:18" s="12" customFormat="1" x14ac:dyDescent="0.25">
      <c r="A5" s="16" t="s">
        <v>21</v>
      </c>
      <c r="B5" s="16" t="s">
        <v>114</v>
      </c>
      <c r="C5" s="35" t="s">
        <v>0</v>
      </c>
      <c r="D5" s="35" t="s">
        <v>1</v>
      </c>
      <c r="E5" s="68" t="s">
        <v>2</v>
      </c>
      <c r="F5" s="68" t="s">
        <v>3</v>
      </c>
      <c r="G5" s="35" t="s">
        <v>4</v>
      </c>
      <c r="H5" s="35" t="s">
        <v>5</v>
      </c>
      <c r="I5" s="35" t="s">
        <v>6</v>
      </c>
      <c r="J5" s="35" t="s">
        <v>7</v>
      </c>
      <c r="K5" s="35" t="s">
        <v>8</v>
      </c>
      <c r="L5" s="35" t="s">
        <v>9</v>
      </c>
      <c r="M5" s="35" t="s">
        <v>10</v>
      </c>
      <c r="N5" s="35" t="s">
        <v>11</v>
      </c>
      <c r="O5" s="35" t="s">
        <v>12</v>
      </c>
      <c r="P5" s="120"/>
      <c r="Q5" s="35" t="s">
        <v>0</v>
      </c>
      <c r="R5" s="35" t="s">
        <v>1</v>
      </c>
    </row>
    <row r="6" spans="1:18" x14ac:dyDescent="0.25">
      <c r="A6" s="17" t="s">
        <v>76</v>
      </c>
      <c r="B6" s="17"/>
      <c r="C6" s="57" t="s">
        <v>17</v>
      </c>
      <c r="D6" s="57" t="s">
        <v>17</v>
      </c>
      <c r="E6" s="74" t="s">
        <v>17</v>
      </c>
      <c r="F6" s="74" t="s">
        <v>17</v>
      </c>
      <c r="G6" s="74" t="s">
        <v>17</v>
      </c>
      <c r="H6" s="74" t="s">
        <v>17</v>
      </c>
      <c r="I6" s="74" t="s">
        <v>17</v>
      </c>
      <c r="J6" s="74" t="s">
        <v>17</v>
      </c>
      <c r="K6" s="74" t="s">
        <v>17</v>
      </c>
      <c r="L6" s="74" t="s">
        <v>17</v>
      </c>
      <c r="M6" s="74" t="s">
        <v>17</v>
      </c>
      <c r="N6" s="74" t="s">
        <v>17</v>
      </c>
      <c r="O6" s="15"/>
      <c r="P6" s="15"/>
      <c r="Q6" s="36"/>
      <c r="R6" s="57" t="s">
        <v>17</v>
      </c>
    </row>
    <row r="7" spans="1:18" x14ac:dyDescent="0.25">
      <c r="A7" s="17" t="s">
        <v>94</v>
      </c>
      <c r="B7" s="29" t="s">
        <v>123</v>
      </c>
      <c r="C7" s="15"/>
      <c r="D7" s="15"/>
      <c r="E7" s="64"/>
      <c r="F7" s="64"/>
      <c r="G7" s="15"/>
      <c r="H7" s="15"/>
      <c r="I7" s="15"/>
      <c r="J7" s="15"/>
      <c r="K7" s="15"/>
      <c r="L7" s="15"/>
      <c r="M7" s="15"/>
      <c r="N7" s="15"/>
      <c r="O7" s="15"/>
      <c r="P7" s="15"/>
      <c r="Q7" s="36"/>
      <c r="R7" s="127" t="s">
        <v>17</v>
      </c>
    </row>
    <row r="8" spans="1:18" x14ac:dyDescent="0.25">
      <c r="A8" s="17" t="s">
        <v>97</v>
      </c>
      <c r="B8" s="29" t="s">
        <v>123</v>
      </c>
      <c r="C8" s="15"/>
      <c r="D8" s="15"/>
      <c r="E8" s="64"/>
      <c r="F8" s="64"/>
      <c r="G8" s="15"/>
      <c r="H8" s="15"/>
      <c r="I8" s="15"/>
      <c r="J8" s="15"/>
      <c r="K8" s="15"/>
      <c r="L8" s="15"/>
      <c r="M8" s="15"/>
      <c r="N8" s="15"/>
      <c r="O8" s="15"/>
      <c r="P8" s="15"/>
      <c r="Q8" s="36"/>
      <c r="R8" s="127" t="s">
        <v>17</v>
      </c>
    </row>
    <row r="9" spans="1:18" x14ac:dyDescent="0.25">
      <c r="A9" s="17" t="s">
        <v>18</v>
      </c>
      <c r="B9" s="17"/>
      <c r="C9" s="15" t="s">
        <v>27</v>
      </c>
      <c r="D9" s="15" t="s">
        <v>27</v>
      </c>
      <c r="E9" s="64" t="s">
        <v>27</v>
      </c>
      <c r="F9" s="64" t="s">
        <v>27</v>
      </c>
      <c r="G9" s="15" t="s">
        <v>27</v>
      </c>
      <c r="H9" s="15" t="s">
        <v>27</v>
      </c>
      <c r="I9" s="15" t="s">
        <v>27</v>
      </c>
      <c r="J9" s="15" t="s">
        <v>27</v>
      </c>
      <c r="K9" s="15" t="s">
        <v>27</v>
      </c>
      <c r="L9" s="15" t="s">
        <v>27</v>
      </c>
      <c r="M9" s="15" t="s">
        <v>27</v>
      </c>
      <c r="N9" s="15" t="s">
        <v>27</v>
      </c>
      <c r="O9" s="15"/>
      <c r="P9" s="15"/>
      <c r="Q9" s="36"/>
      <c r="R9" s="15" t="s">
        <v>27</v>
      </c>
    </row>
    <row r="10" spans="1:18" x14ac:dyDescent="0.25">
      <c r="A10" s="17" t="s">
        <v>19</v>
      </c>
      <c r="B10" s="17"/>
      <c r="C10" s="15">
        <v>30</v>
      </c>
      <c r="D10" s="15">
        <v>30</v>
      </c>
      <c r="E10" s="64">
        <v>30</v>
      </c>
      <c r="F10" s="64">
        <v>30</v>
      </c>
      <c r="G10" s="15">
        <v>30</v>
      </c>
      <c r="H10" s="15">
        <v>30</v>
      </c>
      <c r="I10" s="15">
        <v>30</v>
      </c>
      <c r="J10" s="15">
        <v>30</v>
      </c>
      <c r="K10" s="15">
        <v>30</v>
      </c>
      <c r="L10" s="15">
        <v>30</v>
      </c>
      <c r="M10" s="15">
        <v>30</v>
      </c>
      <c r="N10" s="15">
        <v>30</v>
      </c>
      <c r="O10" s="38">
        <f t="shared" ref="O10" si="0">SUM(C10:N10)</f>
        <v>360</v>
      </c>
      <c r="P10" s="38"/>
      <c r="Q10" s="36"/>
      <c r="R10" s="15">
        <v>0</v>
      </c>
    </row>
    <row r="11" spans="1:18" x14ac:dyDescent="0.25">
      <c r="A11" s="17" t="s">
        <v>20</v>
      </c>
      <c r="B11" s="17"/>
      <c r="C11" s="15">
        <f>C10</f>
        <v>30</v>
      </c>
      <c r="D11" s="15">
        <f>C11+D10</f>
        <v>60</v>
      </c>
      <c r="E11" s="64">
        <f t="shared" ref="E11:N11" si="1">D11+E10</f>
        <v>90</v>
      </c>
      <c r="F11" s="64">
        <f t="shared" si="1"/>
        <v>120</v>
      </c>
      <c r="G11" s="15">
        <f t="shared" si="1"/>
        <v>150</v>
      </c>
      <c r="H11" s="15">
        <f t="shared" si="1"/>
        <v>180</v>
      </c>
      <c r="I11" s="15">
        <f t="shared" si="1"/>
        <v>210</v>
      </c>
      <c r="J11" s="15">
        <f t="shared" si="1"/>
        <v>240</v>
      </c>
      <c r="K11" s="15">
        <f t="shared" si="1"/>
        <v>270</v>
      </c>
      <c r="L11" s="15">
        <f t="shared" si="1"/>
        <v>300</v>
      </c>
      <c r="M11" s="15">
        <f t="shared" si="1"/>
        <v>330</v>
      </c>
      <c r="N11" s="15">
        <f t="shared" si="1"/>
        <v>360</v>
      </c>
      <c r="O11" s="15"/>
      <c r="P11" s="15"/>
      <c r="Q11" s="36"/>
      <c r="R11" s="15">
        <f>N11</f>
        <v>360</v>
      </c>
    </row>
    <row r="12" spans="1:18" x14ac:dyDescent="0.25">
      <c r="A12" s="18" t="s">
        <v>92</v>
      </c>
      <c r="B12" s="18"/>
      <c r="C12" s="39">
        <v>360</v>
      </c>
      <c r="D12" s="39">
        <v>360</v>
      </c>
      <c r="E12" s="39">
        <v>360</v>
      </c>
      <c r="F12" s="39">
        <v>360</v>
      </c>
      <c r="G12" s="39">
        <v>360</v>
      </c>
      <c r="H12" s="39">
        <v>360</v>
      </c>
      <c r="I12" s="39">
        <v>360</v>
      </c>
      <c r="J12" s="39">
        <v>360</v>
      </c>
      <c r="K12" s="39">
        <v>360</v>
      </c>
      <c r="L12" s="39">
        <v>360</v>
      </c>
      <c r="M12" s="39">
        <v>360</v>
      </c>
      <c r="N12" s="39">
        <v>360</v>
      </c>
      <c r="O12" s="39"/>
      <c r="P12" s="64"/>
      <c r="Q12" s="69"/>
      <c r="R12" s="39">
        <f>N12</f>
        <v>360</v>
      </c>
    </row>
    <row r="13" spans="1:18" x14ac:dyDescent="0.25">
      <c r="A13" s="17" t="s">
        <v>13</v>
      </c>
      <c r="B13" s="17"/>
      <c r="C13" s="19">
        <v>5500</v>
      </c>
      <c r="D13" s="19">
        <v>5500</v>
      </c>
      <c r="E13" s="19">
        <v>5500</v>
      </c>
      <c r="F13" s="19">
        <v>5500</v>
      </c>
      <c r="G13" s="19">
        <v>5500</v>
      </c>
      <c r="H13" s="19">
        <v>5500</v>
      </c>
      <c r="I13" s="19">
        <v>5500</v>
      </c>
      <c r="J13" s="19">
        <v>5500</v>
      </c>
      <c r="K13" s="19">
        <v>5500</v>
      </c>
      <c r="L13" s="19">
        <v>5500</v>
      </c>
      <c r="M13" s="19">
        <v>5500</v>
      </c>
      <c r="N13" s="19">
        <v>5500</v>
      </c>
      <c r="O13" s="19">
        <f t="shared" ref="O13:O16" si="2">SUM(C13:N13)</f>
        <v>66000</v>
      </c>
      <c r="P13" s="26"/>
      <c r="Q13" s="32"/>
      <c r="R13" s="19"/>
    </row>
    <row r="14" spans="1:18" x14ac:dyDescent="0.25">
      <c r="A14" s="17" t="s">
        <v>290</v>
      </c>
      <c r="B14" s="17"/>
      <c r="C14" s="19"/>
      <c r="D14" s="19"/>
      <c r="E14" s="26"/>
      <c r="F14" s="26"/>
      <c r="G14" s="19"/>
      <c r="H14" s="19"/>
      <c r="I14" s="19"/>
      <c r="J14" s="19"/>
      <c r="K14" s="19"/>
      <c r="L14" s="19"/>
      <c r="M14" s="19"/>
      <c r="N14" s="19"/>
      <c r="O14" s="19"/>
      <c r="P14" s="26"/>
      <c r="Q14" s="32"/>
      <c r="R14" s="19">
        <v>500</v>
      </c>
    </row>
    <row r="15" spans="1:18" x14ac:dyDescent="0.25">
      <c r="A15" s="17"/>
      <c r="B15" s="17"/>
      <c r="C15" s="19"/>
      <c r="D15" s="19"/>
      <c r="E15" s="26"/>
      <c r="F15" s="26"/>
      <c r="G15" s="19"/>
      <c r="H15" s="19"/>
      <c r="I15" s="19"/>
      <c r="J15" s="19"/>
      <c r="K15" s="19"/>
      <c r="L15" s="19"/>
      <c r="M15" s="19"/>
      <c r="N15" s="19"/>
      <c r="O15" s="19"/>
      <c r="P15" s="26"/>
      <c r="Q15" s="32"/>
      <c r="R15" s="19"/>
    </row>
    <row r="16" spans="1:18" x14ac:dyDescent="0.25">
      <c r="A16" s="21" t="s">
        <v>14</v>
      </c>
      <c r="B16" s="21"/>
      <c r="C16" s="22">
        <f t="shared" ref="C16:N16" si="3">SUM(C13:C14)</f>
        <v>5500</v>
      </c>
      <c r="D16" s="22">
        <f t="shared" si="3"/>
        <v>5500</v>
      </c>
      <c r="E16" s="22">
        <f t="shared" si="3"/>
        <v>5500</v>
      </c>
      <c r="F16" s="22">
        <f t="shared" si="3"/>
        <v>5500</v>
      </c>
      <c r="G16" s="22">
        <f t="shared" si="3"/>
        <v>5500</v>
      </c>
      <c r="H16" s="22">
        <f t="shared" si="3"/>
        <v>5500</v>
      </c>
      <c r="I16" s="22">
        <f t="shared" si="3"/>
        <v>5500</v>
      </c>
      <c r="J16" s="22">
        <f t="shared" si="3"/>
        <v>5500</v>
      </c>
      <c r="K16" s="22">
        <f t="shared" si="3"/>
        <v>5500</v>
      </c>
      <c r="L16" s="22">
        <f t="shared" si="3"/>
        <v>5500</v>
      </c>
      <c r="M16" s="22">
        <f t="shared" si="3"/>
        <v>5500</v>
      </c>
      <c r="N16" s="22">
        <f t="shared" si="3"/>
        <v>5500</v>
      </c>
      <c r="O16" s="22">
        <f t="shared" si="2"/>
        <v>66000</v>
      </c>
      <c r="P16" s="121"/>
      <c r="Q16" s="121"/>
      <c r="R16" s="22">
        <f>SUM(R13:R14)</f>
        <v>500</v>
      </c>
    </row>
    <row r="17" spans="1:24" x14ac:dyDescent="0.25">
      <c r="A17" s="17" t="s">
        <v>75</v>
      </c>
      <c r="B17" s="17"/>
      <c r="C17" s="58">
        <f>Ansätze!$C$78</f>
        <v>0.105</v>
      </c>
      <c r="D17" s="58">
        <f>Ansätze!$C$78</f>
        <v>0.105</v>
      </c>
      <c r="E17" s="58">
        <f>Ansätze!$C$78</f>
        <v>0.105</v>
      </c>
      <c r="F17" s="58">
        <f>Ansätze!$C$78</f>
        <v>0.105</v>
      </c>
      <c r="G17" s="58">
        <f>Ansätze!$C$78</f>
        <v>0.105</v>
      </c>
      <c r="H17" s="58">
        <f>Ansätze!$C$78</f>
        <v>0.105</v>
      </c>
      <c r="I17" s="58">
        <f>Ansätze!$C$78</f>
        <v>0.105</v>
      </c>
      <c r="J17" s="58">
        <f>Ansätze!$C$78</f>
        <v>0.105</v>
      </c>
      <c r="K17" s="58">
        <f>Ansätze!$C$78</f>
        <v>0.105</v>
      </c>
      <c r="L17" s="58">
        <f>Ansätze!$C$78</f>
        <v>0.105</v>
      </c>
      <c r="M17" s="58">
        <f>Ansätze!$C$78</f>
        <v>0.105</v>
      </c>
      <c r="N17" s="58">
        <f>Ansätze!$C$78</f>
        <v>0.105</v>
      </c>
      <c r="P17" s="25"/>
      <c r="Q17" s="122"/>
      <c r="R17" s="58">
        <f>Ansätze!C79</f>
        <v>0.106</v>
      </c>
    </row>
    <row r="18" spans="1:24" x14ac:dyDescent="0.25">
      <c r="A18" s="17" t="s">
        <v>80</v>
      </c>
      <c r="B18" s="17"/>
      <c r="C18" s="24">
        <f>C28*C17</f>
        <v>577.5</v>
      </c>
      <c r="D18" s="24">
        <f t="shared" ref="D18:N18" si="4">D28*D17-C21</f>
        <v>577.5</v>
      </c>
      <c r="E18" s="32">
        <f t="shared" si="4"/>
        <v>577.5</v>
      </c>
      <c r="F18" s="32">
        <f t="shared" si="4"/>
        <v>577.5</v>
      </c>
      <c r="G18" s="32">
        <f t="shared" si="4"/>
        <v>577.5</v>
      </c>
      <c r="H18" s="32">
        <f t="shared" si="4"/>
        <v>577.5</v>
      </c>
      <c r="I18" s="32">
        <f t="shared" si="4"/>
        <v>577.5</v>
      </c>
      <c r="J18" s="32">
        <f t="shared" si="4"/>
        <v>577.5</v>
      </c>
      <c r="K18" s="32">
        <f t="shared" si="4"/>
        <v>577.5</v>
      </c>
      <c r="L18" s="32">
        <f t="shared" si="4"/>
        <v>577.5</v>
      </c>
      <c r="M18" s="32">
        <f t="shared" si="4"/>
        <v>577.5</v>
      </c>
      <c r="N18" s="32">
        <f t="shared" si="4"/>
        <v>577.5</v>
      </c>
      <c r="O18" s="24">
        <f>SUM(C18:N18)</f>
        <v>6930</v>
      </c>
      <c r="P18" s="32"/>
      <c r="Q18" s="32"/>
      <c r="R18" s="24"/>
    </row>
    <row r="19" spans="1:24" x14ac:dyDescent="0.25">
      <c r="A19" s="17" t="s">
        <v>99</v>
      </c>
      <c r="B19" s="127" t="s">
        <v>123</v>
      </c>
      <c r="C19" s="24"/>
      <c r="D19" s="24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4"/>
      <c r="P19" s="32"/>
      <c r="Q19" s="32"/>
      <c r="R19" s="20">
        <f>N18*-1</f>
        <v>-577.5</v>
      </c>
    </row>
    <row r="20" spans="1:24" x14ac:dyDescent="0.25">
      <c r="A20" s="17" t="s">
        <v>121</v>
      </c>
      <c r="B20" s="127" t="s">
        <v>123</v>
      </c>
      <c r="C20" s="24"/>
      <c r="D20" s="24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24"/>
      <c r="P20" s="32"/>
      <c r="Q20" s="32"/>
      <c r="R20" s="20">
        <f>R34*R17-M21</f>
        <v>696.5</v>
      </c>
    </row>
    <row r="21" spans="1:24" x14ac:dyDescent="0.25">
      <c r="A21" s="17" t="s">
        <v>81</v>
      </c>
      <c r="B21" s="17"/>
      <c r="C21" s="24">
        <f>C18</f>
        <v>577.5</v>
      </c>
      <c r="D21" s="24">
        <f>C21+D18</f>
        <v>1155</v>
      </c>
      <c r="E21" s="32">
        <f t="shared" ref="E21:N21" si="5">D21+E18</f>
        <v>1732.5</v>
      </c>
      <c r="F21" s="32">
        <f t="shared" si="5"/>
        <v>2310</v>
      </c>
      <c r="G21" s="32">
        <f t="shared" si="5"/>
        <v>2887.5</v>
      </c>
      <c r="H21" s="32">
        <f t="shared" si="5"/>
        <v>3465</v>
      </c>
      <c r="I21" s="32">
        <f t="shared" si="5"/>
        <v>4042.5</v>
      </c>
      <c r="J21" s="32">
        <f t="shared" si="5"/>
        <v>4620</v>
      </c>
      <c r="K21" s="32">
        <f t="shared" si="5"/>
        <v>5197.5</v>
      </c>
      <c r="L21" s="32">
        <f t="shared" si="5"/>
        <v>5775</v>
      </c>
      <c r="M21" s="32">
        <f t="shared" si="5"/>
        <v>6352.5</v>
      </c>
      <c r="N21" s="32">
        <f t="shared" si="5"/>
        <v>6930</v>
      </c>
      <c r="O21" s="24"/>
      <c r="P21" s="32"/>
      <c r="Q21" s="32"/>
      <c r="R21" s="24">
        <f>N21+R22</f>
        <v>7049</v>
      </c>
    </row>
    <row r="22" spans="1:24" x14ac:dyDescent="0.25">
      <c r="A22" s="18" t="s">
        <v>79</v>
      </c>
      <c r="B22" s="18"/>
      <c r="C22" s="27">
        <f>C18</f>
        <v>577.5</v>
      </c>
      <c r="D22" s="27">
        <f t="shared" ref="D22:N22" si="6">D18</f>
        <v>577.5</v>
      </c>
      <c r="E22" s="27">
        <f t="shared" si="6"/>
        <v>577.5</v>
      </c>
      <c r="F22" s="27">
        <f t="shared" si="6"/>
        <v>577.5</v>
      </c>
      <c r="G22" s="27">
        <f t="shared" si="6"/>
        <v>577.5</v>
      </c>
      <c r="H22" s="27">
        <f t="shared" si="6"/>
        <v>577.5</v>
      </c>
      <c r="I22" s="27">
        <f t="shared" si="6"/>
        <v>577.5</v>
      </c>
      <c r="J22" s="27">
        <f t="shared" si="6"/>
        <v>577.5</v>
      </c>
      <c r="K22" s="27">
        <f t="shared" si="6"/>
        <v>577.5</v>
      </c>
      <c r="L22" s="27">
        <f t="shared" si="6"/>
        <v>577.5</v>
      </c>
      <c r="M22" s="27">
        <f t="shared" si="6"/>
        <v>577.5</v>
      </c>
      <c r="N22" s="27">
        <f t="shared" si="6"/>
        <v>577.5</v>
      </c>
      <c r="O22" s="33">
        <f>SUM(C22:N22)</f>
        <v>6930</v>
      </c>
      <c r="P22" s="32"/>
      <c r="Q22" s="32"/>
      <c r="R22" s="27">
        <f>SUM(R19:R20)</f>
        <v>119</v>
      </c>
    </row>
    <row r="23" spans="1:24" x14ac:dyDescent="0.25">
      <c r="A23" s="12" t="s">
        <v>16</v>
      </c>
      <c r="B23" s="12"/>
      <c r="C23" s="28">
        <f t="shared" ref="C23:N23" si="7">C16-C22</f>
        <v>4922.5</v>
      </c>
      <c r="D23" s="28">
        <f t="shared" si="7"/>
        <v>4922.5</v>
      </c>
      <c r="E23" s="66">
        <f t="shared" si="7"/>
        <v>4922.5</v>
      </c>
      <c r="F23" s="66">
        <f t="shared" si="7"/>
        <v>4922.5</v>
      </c>
      <c r="G23" s="28">
        <f t="shared" si="7"/>
        <v>4922.5</v>
      </c>
      <c r="H23" s="28">
        <f t="shared" si="7"/>
        <v>4922.5</v>
      </c>
      <c r="I23" s="28">
        <f t="shared" si="7"/>
        <v>4922.5</v>
      </c>
      <c r="J23" s="28">
        <f t="shared" si="7"/>
        <v>4922.5</v>
      </c>
      <c r="K23" s="28">
        <f t="shared" si="7"/>
        <v>4922.5</v>
      </c>
      <c r="L23" s="28">
        <f t="shared" si="7"/>
        <v>4922.5</v>
      </c>
      <c r="M23" s="28">
        <f t="shared" si="7"/>
        <v>4922.5</v>
      </c>
      <c r="N23" s="28">
        <f t="shared" si="7"/>
        <v>4922.5</v>
      </c>
      <c r="O23" s="28">
        <f>SUM(C23:N23)</f>
        <v>59070</v>
      </c>
      <c r="P23" s="66"/>
      <c r="Q23" s="121"/>
      <c r="R23" s="28">
        <f>R16-R22</f>
        <v>381</v>
      </c>
    </row>
    <row r="24" spans="1:24" x14ac:dyDescent="0.25">
      <c r="E24" s="25"/>
      <c r="F24" s="25"/>
      <c r="P24" s="25"/>
      <c r="Q24" s="41"/>
    </row>
    <row r="25" spans="1:24" x14ac:dyDescent="0.25">
      <c r="A25" s="17" t="s">
        <v>41</v>
      </c>
      <c r="B25" s="17"/>
      <c r="C25" s="56">
        <f t="shared" ref="C25:N25" si="8">SUM(C13:C14)</f>
        <v>5500</v>
      </c>
      <c r="D25" s="56">
        <f t="shared" si="8"/>
        <v>5500</v>
      </c>
      <c r="E25" s="75">
        <f t="shared" si="8"/>
        <v>5500</v>
      </c>
      <c r="F25" s="56">
        <f t="shared" si="8"/>
        <v>5500</v>
      </c>
      <c r="G25" s="56">
        <f t="shared" si="8"/>
        <v>5500</v>
      </c>
      <c r="H25" s="56">
        <f t="shared" si="8"/>
        <v>5500</v>
      </c>
      <c r="I25" s="56">
        <f t="shared" si="8"/>
        <v>5500</v>
      </c>
      <c r="J25" s="56">
        <f t="shared" si="8"/>
        <v>5500</v>
      </c>
      <c r="K25" s="56">
        <f t="shared" si="8"/>
        <v>5500</v>
      </c>
      <c r="L25" s="56">
        <f t="shared" si="8"/>
        <v>5500</v>
      </c>
      <c r="M25" s="56">
        <f t="shared" si="8"/>
        <v>5500</v>
      </c>
      <c r="N25" s="56">
        <f t="shared" si="8"/>
        <v>5500</v>
      </c>
      <c r="O25" s="24">
        <f>SUM(C25:N25)</f>
        <v>66000</v>
      </c>
      <c r="P25" s="24"/>
      <c r="Q25" s="24"/>
      <c r="R25" s="56">
        <f>SUM(R13:R14)</f>
        <v>500</v>
      </c>
    </row>
    <row r="26" spans="1:24" x14ac:dyDescent="0.25">
      <c r="A26" s="17" t="s">
        <v>116</v>
      </c>
      <c r="B26" s="127" t="s">
        <v>123</v>
      </c>
      <c r="C26" s="24"/>
      <c r="D26" s="24"/>
      <c r="E26" s="32"/>
      <c r="F26" s="32"/>
      <c r="G26" s="24"/>
      <c r="H26" s="24"/>
      <c r="I26" s="24"/>
      <c r="J26" s="24"/>
      <c r="K26" s="24"/>
      <c r="L26" s="24"/>
      <c r="M26" s="24"/>
      <c r="N26" s="24"/>
      <c r="O26" s="19"/>
      <c r="P26" s="19"/>
      <c r="Q26" s="24"/>
      <c r="R26" s="20">
        <f>N25*-1</f>
        <v>-5500</v>
      </c>
    </row>
    <row r="27" spans="1:24" x14ac:dyDescent="0.25">
      <c r="A27" s="17" t="s">
        <v>122</v>
      </c>
      <c r="B27" s="127" t="s">
        <v>123</v>
      </c>
      <c r="C27" s="24"/>
      <c r="D27" s="24"/>
      <c r="E27" s="32"/>
      <c r="F27" s="32"/>
      <c r="G27" s="24"/>
      <c r="H27" s="24"/>
      <c r="I27" s="24"/>
      <c r="J27" s="24"/>
      <c r="K27" s="24"/>
      <c r="L27" s="24"/>
      <c r="M27" s="24"/>
      <c r="N27" s="24"/>
      <c r="O27" s="19"/>
      <c r="P27" s="19"/>
      <c r="Q27" s="24"/>
      <c r="R27" s="20">
        <f>N25+R14</f>
        <v>6000</v>
      </c>
    </row>
    <row r="28" spans="1:24" x14ac:dyDescent="0.25">
      <c r="A28" s="17" t="s">
        <v>42</v>
      </c>
      <c r="B28" s="17"/>
      <c r="C28" s="24">
        <f>C25</f>
        <v>5500</v>
      </c>
      <c r="D28" s="24">
        <f t="shared" ref="D28:N28" si="9">C28+D25</f>
        <v>11000</v>
      </c>
      <c r="E28" s="32">
        <f t="shared" si="9"/>
        <v>16500</v>
      </c>
      <c r="F28" s="32">
        <f t="shared" si="9"/>
        <v>22000</v>
      </c>
      <c r="G28" s="24">
        <f t="shared" si="9"/>
        <v>27500</v>
      </c>
      <c r="H28" s="24">
        <f t="shared" si="9"/>
        <v>33000</v>
      </c>
      <c r="I28" s="24">
        <f t="shared" si="9"/>
        <v>38500</v>
      </c>
      <c r="J28" s="24">
        <f t="shared" si="9"/>
        <v>44000</v>
      </c>
      <c r="K28" s="24">
        <f t="shared" si="9"/>
        <v>49500</v>
      </c>
      <c r="L28" s="24">
        <f t="shared" si="9"/>
        <v>55000</v>
      </c>
      <c r="M28" s="24">
        <f t="shared" si="9"/>
        <v>60500</v>
      </c>
      <c r="N28" s="24">
        <f t="shared" si="9"/>
        <v>66000</v>
      </c>
      <c r="O28" s="19"/>
      <c r="P28" s="19"/>
      <c r="Q28" s="24"/>
      <c r="R28" s="24">
        <f>R25+N28</f>
        <v>66500</v>
      </c>
      <c r="T28" s="17"/>
      <c r="U28" s="17"/>
      <c r="V28" s="17"/>
      <c r="W28" s="17"/>
      <c r="X28" s="17"/>
    </row>
    <row r="29" spans="1:24" x14ac:dyDescent="0.25">
      <c r="A29" s="17" t="s">
        <v>30</v>
      </c>
      <c r="B29" s="17"/>
      <c r="C29" s="19">
        <f t="shared" ref="C29:N29" si="10">C25</f>
        <v>5500</v>
      </c>
      <c r="D29" s="19">
        <f t="shared" si="10"/>
        <v>5500</v>
      </c>
      <c r="E29" s="26">
        <f t="shared" si="10"/>
        <v>5500</v>
      </c>
      <c r="F29" s="26">
        <f t="shared" si="10"/>
        <v>5500</v>
      </c>
      <c r="G29" s="19">
        <f t="shared" si="10"/>
        <v>5500</v>
      </c>
      <c r="H29" s="19">
        <f t="shared" si="10"/>
        <v>5500</v>
      </c>
      <c r="I29" s="19">
        <f t="shared" si="10"/>
        <v>5500</v>
      </c>
      <c r="J29" s="19">
        <f t="shared" si="10"/>
        <v>5500</v>
      </c>
      <c r="K29" s="19">
        <f t="shared" si="10"/>
        <v>5500</v>
      </c>
      <c r="L29" s="19">
        <f t="shared" si="10"/>
        <v>5500</v>
      </c>
      <c r="M29" s="19">
        <f t="shared" si="10"/>
        <v>5500</v>
      </c>
      <c r="N29" s="19">
        <f t="shared" si="10"/>
        <v>5500</v>
      </c>
      <c r="O29" s="24">
        <f>SUM(C29:N29)</f>
        <v>66000</v>
      </c>
      <c r="P29" s="24"/>
      <c r="Q29" s="19"/>
      <c r="R29" s="19">
        <f>R25</f>
        <v>500</v>
      </c>
    </row>
    <row r="30" spans="1:24" x14ac:dyDescent="0.25">
      <c r="A30" s="17" t="s">
        <v>101</v>
      </c>
      <c r="B30" s="17"/>
      <c r="C30" s="19">
        <f>C13</f>
        <v>5500</v>
      </c>
      <c r="D30" s="19">
        <f t="shared" ref="D30:N30" si="11">D13</f>
        <v>5500</v>
      </c>
      <c r="E30" s="19">
        <f t="shared" si="11"/>
        <v>5500</v>
      </c>
      <c r="F30" s="19">
        <f t="shared" si="11"/>
        <v>5500</v>
      </c>
      <c r="G30" s="19">
        <f t="shared" si="11"/>
        <v>5500</v>
      </c>
      <c r="H30" s="19">
        <f t="shared" si="11"/>
        <v>5500</v>
      </c>
      <c r="I30" s="19">
        <f t="shared" si="11"/>
        <v>5500</v>
      </c>
      <c r="J30" s="19">
        <f t="shared" si="11"/>
        <v>5500</v>
      </c>
      <c r="K30" s="19">
        <f t="shared" si="11"/>
        <v>5500</v>
      </c>
      <c r="L30" s="19">
        <f t="shared" si="11"/>
        <v>5500</v>
      </c>
      <c r="M30" s="19">
        <f t="shared" si="11"/>
        <v>5500</v>
      </c>
      <c r="N30" s="19">
        <f t="shared" si="11"/>
        <v>5500</v>
      </c>
      <c r="O30" s="24">
        <f>SUM(C30:N30)</f>
        <v>66000</v>
      </c>
      <c r="P30" s="24"/>
      <c r="Q30" s="19"/>
      <c r="R30" s="19">
        <f>R13</f>
        <v>0</v>
      </c>
    </row>
    <row r="31" spans="1:24" x14ac:dyDescent="0.25">
      <c r="A31" s="17" t="s">
        <v>102</v>
      </c>
      <c r="B31" s="17"/>
      <c r="C31" s="19">
        <f>C30</f>
        <v>5500</v>
      </c>
      <c r="D31" s="19">
        <f>D30+C31</f>
        <v>11000</v>
      </c>
      <c r="E31" s="26">
        <f>E30+D31</f>
        <v>16500</v>
      </c>
      <c r="F31" s="26">
        <f t="shared" ref="F31:N31" si="12">F30+E31</f>
        <v>22000</v>
      </c>
      <c r="G31" s="19">
        <f t="shared" si="12"/>
        <v>27500</v>
      </c>
      <c r="H31" s="19">
        <f t="shared" si="12"/>
        <v>33000</v>
      </c>
      <c r="I31" s="19">
        <f t="shared" si="12"/>
        <v>38500</v>
      </c>
      <c r="J31" s="19">
        <f t="shared" si="12"/>
        <v>44000</v>
      </c>
      <c r="K31" s="19">
        <f t="shared" si="12"/>
        <v>49500</v>
      </c>
      <c r="L31" s="19">
        <f t="shared" si="12"/>
        <v>55000</v>
      </c>
      <c r="M31" s="19">
        <f t="shared" si="12"/>
        <v>60500</v>
      </c>
      <c r="N31" s="19">
        <f t="shared" si="12"/>
        <v>66000</v>
      </c>
      <c r="O31" s="24"/>
      <c r="P31" s="24"/>
      <c r="Q31" s="19"/>
      <c r="R31" s="19">
        <f>R30+Q31</f>
        <v>0</v>
      </c>
    </row>
    <row r="32" spans="1:24" x14ac:dyDescent="0.25">
      <c r="A32" s="17" t="s">
        <v>103</v>
      </c>
      <c r="B32" s="17"/>
      <c r="C32" s="24"/>
      <c r="D32" s="24"/>
      <c r="E32" s="32"/>
      <c r="F32" s="32"/>
      <c r="G32" s="24"/>
      <c r="H32" s="24"/>
      <c r="I32" s="24"/>
      <c r="J32" s="24"/>
      <c r="K32" s="24"/>
      <c r="L32" s="24"/>
      <c r="M32" s="24"/>
      <c r="N32" s="24"/>
      <c r="O32" s="24">
        <f>SUM(C32:N32)</f>
        <v>0</v>
      </c>
      <c r="P32" s="24"/>
      <c r="Q32" s="24"/>
      <c r="R32" s="24">
        <f>R14</f>
        <v>500</v>
      </c>
    </row>
    <row r="33" spans="1:18" x14ac:dyDescent="0.25">
      <c r="A33" s="17" t="s">
        <v>104</v>
      </c>
      <c r="B33" s="17"/>
      <c r="C33" s="24">
        <f>C32</f>
        <v>0</v>
      </c>
      <c r="D33" s="24">
        <f>D32</f>
        <v>0</v>
      </c>
      <c r="E33" s="32">
        <f>E32+D33</f>
        <v>0</v>
      </c>
      <c r="F33" s="32">
        <f>F32+E33</f>
        <v>0</v>
      </c>
      <c r="G33" s="24">
        <f>G32+F33</f>
        <v>0</v>
      </c>
      <c r="H33" s="24">
        <f t="shared" ref="H33:N33" si="13">H32+G33</f>
        <v>0</v>
      </c>
      <c r="I33" s="24">
        <f t="shared" si="13"/>
        <v>0</v>
      </c>
      <c r="J33" s="24">
        <f t="shared" si="13"/>
        <v>0</v>
      </c>
      <c r="K33" s="24">
        <f t="shared" si="13"/>
        <v>0</v>
      </c>
      <c r="L33" s="24">
        <f t="shared" si="13"/>
        <v>0</v>
      </c>
      <c r="M33" s="24">
        <f t="shared" si="13"/>
        <v>0</v>
      </c>
      <c r="N33" s="24">
        <f t="shared" si="13"/>
        <v>0</v>
      </c>
      <c r="O33" s="24"/>
      <c r="P33" s="24"/>
      <c r="Q33" s="24"/>
      <c r="R33" s="24">
        <f>R32</f>
        <v>500</v>
      </c>
    </row>
    <row r="34" spans="1:18" ht="12" customHeight="1" x14ac:dyDescent="0.25">
      <c r="A34" s="17" t="s">
        <v>105</v>
      </c>
      <c r="B34" s="17"/>
      <c r="C34" s="24">
        <f t="shared" ref="C34:N34" si="14">SUM(C31/C11*C12)+C33</f>
        <v>66000</v>
      </c>
      <c r="D34" s="24">
        <f t="shared" si="14"/>
        <v>66000</v>
      </c>
      <c r="E34" s="24">
        <f t="shared" si="14"/>
        <v>66000</v>
      </c>
      <c r="F34" s="24">
        <f t="shared" si="14"/>
        <v>66000</v>
      </c>
      <c r="G34" s="24">
        <f t="shared" si="14"/>
        <v>66000</v>
      </c>
      <c r="H34" s="24">
        <f t="shared" si="14"/>
        <v>66000</v>
      </c>
      <c r="I34" s="24">
        <f t="shared" si="14"/>
        <v>66000</v>
      </c>
      <c r="J34" s="24">
        <f t="shared" si="14"/>
        <v>66000</v>
      </c>
      <c r="K34" s="24">
        <f t="shared" si="14"/>
        <v>66000</v>
      </c>
      <c r="L34" s="24">
        <f t="shared" si="14"/>
        <v>66000</v>
      </c>
      <c r="M34" s="24">
        <f t="shared" si="14"/>
        <v>66000</v>
      </c>
      <c r="N34" s="24">
        <f t="shared" si="14"/>
        <v>66000</v>
      </c>
      <c r="O34" s="24"/>
      <c r="P34" s="24"/>
      <c r="Q34" s="24"/>
      <c r="R34" s="24">
        <f>SUM(N31+R33)</f>
        <v>66500</v>
      </c>
    </row>
    <row r="35" spans="1:18" x14ac:dyDescent="0.25">
      <c r="A35" s="17" t="s">
        <v>106</v>
      </c>
      <c r="B35" s="17"/>
      <c r="C35" s="118">
        <f t="shared" ref="C35:N35" si="15">C34/12</f>
        <v>5500</v>
      </c>
      <c r="D35" s="118">
        <f t="shared" si="15"/>
        <v>5500</v>
      </c>
      <c r="E35" s="119">
        <f t="shared" si="15"/>
        <v>5500</v>
      </c>
      <c r="F35" s="119">
        <f t="shared" si="15"/>
        <v>5500</v>
      </c>
      <c r="G35" s="118">
        <f t="shared" si="15"/>
        <v>5500</v>
      </c>
      <c r="H35" s="119">
        <f t="shared" si="15"/>
        <v>5500</v>
      </c>
      <c r="I35" s="119">
        <f t="shared" si="15"/>
        <v>5500</v>
      </c>
      <c r="J35" s="118">
        <f t="shared" si="15"/>
        <v>5500</v>
      </c>
      <c r="K35" s="118">
        <f t="shared" si="15"/>
        <v>5500</v>
      </c>
      <c r="L35" s="118">
        <f t="shared" si="15"/>
        <v>5500</v>
      </c>
      <c r="M35" s="118">
        <f t="shared" si="15"/>
        <v>5500</v>
      </c>
      <c r="N35" s="118">
        <f t="shared" si="15"/>
        <v>5500</v>
      </c>
      <c r="Q35" s="24"/>
      <c r="R35" s="118">
        <f>R34/12</f>
        <v>5541.666666666667</v>
      </c>
    </row>
    <row r="36" spans="1:18" x14ac:dyDescent="0.25">
      <c r="A36" s="17" t="s">
        <v>117</v>
      </c>
      <c r="B36" s="127" t="s">
        <v>123</v>
      </c>
      <c r="R36" s="20">
        <f>N35*-1</f>
        <v>-5500</v>
      </c>
    </row>
    <row r="37" spans="1:18" x14ac:dyDescent="0.25">
      <c r="A37" s="17" t="s">
        <v>118</v>
      </c>
      <c r="B37" s="127" t="s">
        <v>123</v>
      </c>
      <c r="R37" s="20">
        <f>R35</f>
        <v>5541.666666666667</v>
      </c>
    </row>
    <row r="38" spans="1:18" x14ac:dyDescent="0.25">
      <c r="A38" s="13" t="s">
        <v>295</v>
      </c>
      <c r="B38" s="127" t="s">
        <v>120</v>
      </c>
      <c r="R38" s="165">
        <f>N32</f>
        <v>0</v>
      </c>
    </row>
    <row r="39" spans="1:18" x14ac:dyDescent="0.25">
      <c r="A39" s="13" t="s">
        <v>296</v>
      </c>
      <c r="B39" s="127" t="s">
        <v>120</v>
      </c>
      <c r="R39" s="165">
        <f>R32</f>
        <v>500</v>
      </c>
    </row>
  </sheetData>
  <mergeCells count="1">
    <mergeCell ref="A1:R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O28:O29 O30 O22:O25 R23:R25 R29" formula="1"/>
    <ignoredError sqref="C16:N25" formulaRange="1"/>
  </ignoredErrors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70C0"/>
  </sheetPr>
  <dimension ref="A1:N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18.6640625" style="13" customWidth="1"/>
    <col min="2" max="9" width="7.6640625" style="13" customWidth="1"/>
    <col min="10" max="10" width="8.6640625" style="13" bestFit="1" customWidth="1"/>
    <col min="11" max="13" width="7.6640625" style="13" customWidth="1"/>
    <col min="14" max="16384" width="11.5546875" style="13"/>
  </cols>
  <sheetData>
    <row r="1" spans="1:14" s="12" customFormat="1" x14ac:dyDescent="0.25">
      <c r="A1" s="190" t="s">
        <v>373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4" s="12" customFormat="1" x14ac:dyDescent="0.25">
      <c r="A2" s="13" t="s">
        <v>39</v>
      </c>
      <c r="B2" s="13"/>
      <c r="C2" s="14"/>
      <c r="D2" s="14"/>
      <c r="I2" s="73"/>
      <c r="J2" s="73">
        <v>44469</v>
      </c>
      <c r="L2" s="44" t="s">
        <v>107</v>
      </c>
    </row>
    <row r="3" spans="1:14" x14ac:dyDescent="0.25">
      <c r="A3" s="13" t="s">
        <v>109</v>
      </c>
      <c r="B3" s="34">
        <v>1</v>
      </c>
      <c r="C3" s="34">
        <v>1</v>
      </c>
      <c r="D3" s="67">
        <v>1</v>
      </c>
      <c r="E3" s="67">
        <v>1</v>
      </c>
      <c r="F3" s="67">
        <v>1</v>
      </c>
      <c r="G3" s="67">
        <v>1</v>
      </c>
      <c r="H3" s="67">
        <v>1</v>
      </c>
      <c r="I3" s="67">
        <v>1</v>
      </c>
      <c r="J3" s="67">
        <v>1</v>
      </c>
      <c r="K3" s="34"/>
      <c r="L3" s="34"/>
      <c r="M3" s="15"/>
    </row>
    <row r="4" spans="1:14" x14ac:dyDescent="0.25">
      <c r="A4" s="13" t="s">
        <v>24</v>
      </c>
      <c r="B4" s="34" t="s">
        <v>31</v>
      </c>
      <c r="C4" s="34" t="s">
        <v>31</v>
      </c>
      <c r="D4" s="67" t="s">
        <v>31</v>
      </c>
      <c r="E4" s="67" t="s">
        <v>31</v>
      </c>
      <c r="F4" s="67" t="s">
        <v>31</v>
      </c>
      <c r="G4" s="67" t="s">
        <v>31</v>
      </c>
      <c r="H4" s="67" t="s">
        <v>31</v>
      </c>
      <c r="I4" s="67" t="s">
        <v>31</v>
      </c>
      <c r="J4" s="67" t="s">
        <v>31</v>
      </c>
      <c r="K4" s="34"/>
      <c r="L4" s="67" t="s">
        <v>31</v>
      </c>
      <c r="M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68" t="s">
        <v>2</v>
      </c>
      <c r="E5" s="68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74" t="s">
        <v>17</v>
      </c>
      <c r="E6" s="74" t="s">
        <v>17</v>
      </c>
      <c r="F6" s="74" t="s">
        <v>17</v>
      </c>
      <c r="G6" s="74" t="s">
        <v>17</v>
      </c>
      <c r="H6" s="74" t="s">
        <v>17</v>
      </c>
      <c r="I6" s="74" t="s">
        <v>17</v>
      </c>
      <c r="J6" s="74" t="s">
        <v>17</v>
      </c>
      <c r="K6" s="36"/>
      <c r="L6" s="37" t="s">
        <v>22</v>
      </c>
      <c r="M6" s="15"/>
    </row>
    <row r="7" spans="1:14" x14ac:dyDescent="0.25">
      <c r="A7" s="17" t="s">
        <v>18</v>
      </c>
      <c r="B7" s="15" t="s">
        <v>27</v>
      </c>
      <c r="C7" s="15" t="s">
        <v>27</v>
      </c>
      <c r="D7" s="64" t="s">
        <v>27</v>
      </c>
      <c r="E7" s="64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/>
      <c r="L7" s="15" t="s">
        <v>27</v>
      </c>
      <c r="M7" s="15"/>
    </row>
    <row r="8" spans="1:14" x14ac:dyDescent="0.25">
      <c r="A8" s="17" t="s">
        <v>19</v>
      </c>
      <c r="B8" s="15">
        <v>30</v>
      </c>
      <c r="C8" s="15">
        <v>30</v>
      </c>
      <c r="D8" s="64">
        <v>30</v>
      </c>
      <c r="E8" s="64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/>
      <c r="L8" s="15"/>
      <c r="M8" s="38">
        <f>SUM(B8:L8)</f>
        <v>270</v>
      </c>
    </row>
    <row r="9" spans="1:14" x14ac:dyDescent="0.25">
      <c r="A9" s="17" t="s">
        <v>20</v>
      </c>
      <c r="B9" s="15">
        <f>B8</f>
        <v>30</v>
      </c>
      <c r="C9" s="15">
        <f>B9+C8</f>
        <v>60</v>
      </c>
      <c r="D9" s="64">
        <f t="shared" ref="D9:L9" si="0">C9+D8</f>
        <v>90</v>
      </c>
      <c r="E9" s="64">
        <f t="shared" si="0"/>
        <v>120</v>
      </c>
      <c r="F9" s="15">
        <f t="shared" si="0"/>
        <v>150</v>
      </c>
      <c r="G9" s="15">
        <f t="shared" si="0"/>
        <v>180</v>
      </c>
      <c r="H9" s="15">
        <f t="shared" si="0"/>
        <v>210</v>
      </c>
      <c r="I9" s="15">
        <f t="shared" si="0"/>
        <v>240</v>
      </c>
      <c r="J9" s="15">
        <f t="shared" si="0"/>
        <v>270</v>
      </c>
      <c r="K9" s="15">
        <f t="shared" si="0"/>
        <v>270</v>
      </c>
      <c r="L9" s="15">
        <f t="shared" si="0"/>
        <v>270</v>
      </c>
      <c r="M9" s="15"/>
    </row>
    <row r="10" spans="1:14" x14ac:dyDescent="0.25">
      <c r="A10" s="18" t="s">
        <v>23</v>
      </c>
      <c r="B10" s="39">
        <v>360</v>
      </c>
      <c r="C10" s="39">
        <v>360</v>
      </c>
      <c r="D10" s="39">
        <v>360</v>
      </c>
      <c r="E10" s="39">
        <v>360</v>
      </c>
      <c r="F10" s="39">
        <v>360</v>
      </c>
      <c r="G10" s="39">
        <v>360</v>
      </c>
      <c r="H10" s="39">
        <v>360</v>
      </c>
      <c r="I10" s="39">
        <v>360</v>
      </c>
      <c r="J10" s="39">
        <v>360</v>
      </c>
      <c r="K10" s="39"/>
      <c r="L10" s="39">
        <v>360</v>
      </c>
      <c r="M10" s="39"/>
    </row>
    <row r="11" spans="1:14" x14ac:dyDescent="0.25">
      <c r="A11" s="17" t="s">
        <v>13</v>
      </c>
      <c r="B11" s="19">
        <v>5500</v>
      </c>
      <c r="C11" s="19">
        <v>5500</v>
      </c>
      <c r="D11" s="19">
        <v>5500</v>
      </c>
      <c r="E11" s="19">
        <v>5500</v>
      </c>
      <c r="F11" s="19">
        <v>5500</v>
      </c>
      <c r="G11" s="19">
        <v>5500</v>
      </c>
      <c r="H11" s="19">
        <v>5500</v>
      </c>
      <c r="I11" s="19">
        <v>5500</v>
      </c>
      <c r="J11" s="19">
        <v>5500</v>
      </c>
      <c r="K11" s="19"/>
      <c r="L11" s="19"/>
      <c r="M11" s="19">
        <f>SUM(B11:L11)</f>
        <v>49500</v>
      </c>
    </row>
    <row r="12" spans="1:14" x14ac:dyDescent="0.25">
      <c r="A12" s="17" t="s">
        <v>33</v>
      </c>
      <c r="B12" s="19"/>
      <c r="C12" s="19"/>
      <c r="D12" s="26"/>
      <c r="E12" s="26"/>
      <c r="F12" s="19"/>
      <c r="G12" s="19"/>
      <c r="H12" s="19"/>
      <c r="I12" s="19"/>
      <c r="J12" s="19"/>
      <c r="K12" s="19"/>
      <c r="L12" s="19">
        <v>30000</v>
      </c>
      <c r="M12" s="19">
        <f>SUM(B12:L12)</f>
        <v>30000</v>
      </c>
    </row>
    <row r="13" spans="1:14" x14ac:dyDescent="0.25">
      <c r="A13" s="17"/>
      <c r="B13" s="19"/>
      <c r="C13" s="19"/>
      <c r="D13" s="26"/>
      <c r="E13" s="26"/>
      <c r="F13" s="19"/>
      <c r="G13" s="19"/>
      <c r="H13" s="19"/>
      <c r="I13" s="19"/>
      <c r="J13" s="19"/>
      <c r="K13" s="19"/>
      <c r="L13" s="19"/>
      <c r="M13" s="19">
        <f>SUM(B13:L13)</f>
        <v>0</v>
      </c>
    </row>
    <row r="14" spans="1:14" x14ac:dyDescent="0.25">
      <c r="A14" s="21" t="s">
        <v>14</v>
      </c>
      <c r="B14" s="22">
        <f t="shared" ref="B14:L14" si="1">SUM(B11:B13)</f>
        <v>5500</v>
      </c>
      <c r="C14" s="22">
        <f t="shared" si="1"/>
        <v>5500</v>
      </c>
      <c r="D14" s="22">
        <f t="shared" si="1"/>
        <v>5500</v>
      </c>
      <c r="E14" s="22">
        <f t="shared" si="1"/>
        <v>5500</v>
      </c>
      <c r="F14" s="22">
        <f t="shared" si="1"/>
        <v>5500</v>
      </c>
      <c r="G14" s="22">
        <f t="shared" si="1"/>
        <v>5500</v>
      </c>
      <c r="H14" s="22">
        <f t="shared" si="1"/>
        <v>5500</v>
      </c>
      <c r="I14" s="22">
        <f t="shared" si="1"/>
        <v>5500</v>
      </c>
      <c r="J14" s="22">
        <f t="shared" si="1"/>
        <v>5500</v>
      </c>
      <c r="K14" s="22">
        <f t="shared" si="1"/>
        <v>0</v>
      </c>
      <c r="L14" s="22">
        <f t="shared" si="1"/>
        <v>30000</v>
      </c>
      <c r="M14" s="22">
        <f>SUM(B14:L14)</f>
        <v>79500</v>
      </c>
    </row>
    <row r="15" spans="1:14" x14ac:dyDescent="0.25">
      <c r="A15" s="17" t="s">
        <v>75</v>
      </c>
      <c r="B15" s="58">
        <f>Ansätze!C78</f>
        <v>0.105</v>
      </c>
      <c r="C15" s="58">
        <f>$B$15</f>
        <v>0.105</v>
      </c>
      <c r="D15" s="58">
        <f t="shared" ref="D15:J15" si="2">$B$15</f>
        <v>0.105</v>
      </c>
      <c r="E15" s="58">
        <f t="shared" si="2"/>
        <v>0.105</v>
      </c>
      <c r="F15" s="58">
        <f t="shared" si="2"/>
        <v>0.105</v>
      </c>
      <c r="G15" s="58">
        <f t="shared" si="2"/>
        <v>0.105</v>
      </c>
      <c r="H15" s="58">
        <f t="shared" si="2"/>
        <v>0.105</v>
      </c>
      <c r="I15" s="58">
        <f t="shared" si="2"/>
        <v>0.105</v>
      </c>
      <c r="J15" s="58">
        <f t="shared" si="2"/>
        <v>0.105</v>
      </c>
      <c r="K15" s="40"/>
      <c r="L15" s="23"/>
      <c r="N15" s="19"/>
    </row>
    <row r="16" spans="1:14" x14ac:dyDescent="0.25">
      <c r="A16" s="17" t="s">
        <v>80</v>
      </c>
      <c r="B16" s="24">
        <f>B25*B15</f>
        <v>577.5</v>
      </c>
      <c r="C16" s="24">
        <f t="shared" ref="C16:J16" si="3">C25*C15-B17</f>
        <v>577.5</v>
      </c>
      <c r="D16" s="32">
        <f t="shared" si="3"/>
        <v>577.5</v>
      </c>
      <c r="E16" s="32">
        <f t="shared" si="3"/>
        <v>577.5</v>
      </c>
      <c r="F16" s="32">
        <f t="shared" si="3"/>
        <v>577.5</v>
      </c>
      <c r="G16" s="32">
        <f t="shared" si="3"/>
        <v>577.5</v>
      </c>
      <c r="H16" s="32">
        <f t="shared" si="3"/>
        <v>577.5</v>
      </c>
      <c r="I16" s="32">
        <f t="shared" si="3"/>
        <v>577.5</v>
      </c>
      <c r="J16" s="32">
        <f t="shared" si="3"/>
        <v>577.5</v>
      </c>
      <c r="K16" s="24"/>
      <c r="M16" s="24">
        <f>SUM(B16:L16)</f>
        <v>5197.5</v>
      </c>
      <c r="N16" s="24"/>
    </row>
    <row r="17" spans="1:14" x14ac:dyDescent="0.25">
      <c r="A17" s="17" t="s">
        <v>81</v>
      </c>
      <c r="B17" s="24">
        <f>B16</f>
        <v>577.5</v>
      </c>
      <c r="C17" s="24">
        <f t="shared" ref="C17:K17" si="4">B17+C16</f>
        <v>1155</v>
      </c>
      <c r="D17" s="32">
        <f t="shared" si="4"/>
        <v>1732.5</v>
      </c>
      <c r="E17" s="32">
        <f t="shared" si="4"/>
        <v>2310</v>
      </c>
      <c r="F17" s="32">
        <f t="shared" si="4"/>
        <v>2887.5</v>
      </c>
      <c r="G17" s="32">
        <f t="shared" si="4"/>
        <v>3465</v>
      </c>
      <c r="H17" s="32">
        <f t="shared" si="4"/>
        <v>4042.5</v>
      </c>
      <c r="I17" s="32">
        <f t="shared" si="4"/>
        <v>4620</v>
      </c>
      <c r="J17" s="32">
        <f t="shared" si="4"/>
        <v>5197.5</v>
      </c>
      <c r="K17" s="32">
        <f t="shared" si="4"/>
        <v>5197.5</v>
      </c>
      <c r="L17" s="32"/>
      <c r="M17" s="24"/>
      <c r="N17" s="19"/>
    </row>
    <row r="18" spans="1:14" x14ac:dyDescent="0.25">
      <c r="A18" s="17" t="s">
        <v>73</v>
      </c>
      <c r="B18" s="24"/>
      <c r="C18" s="24"/>
      <c r="D18" s="32"/>
      <c r="E18" s="32"/>
      <c r="F18" s="32"/>
      <c r="G18" s="32"/>
      <c r="H18" s="32"/>
      <c r="I18" s="32"/>
      <c r="J18" s="32"/>
      <c r="K18" s="32"/>
      <c r="L18" s="30">
        <f>Ansätze!D128</f>
        <v>9.4E-2</v>
      </c>
      <c r="M18" s="24"/>
      <c r="N18" s="19"/>
    </row>
    <row r="19" spans="1:14" x14ac:dyDescent="0.25">
      <c r="A19" s="17" t="s">
        <v>86</v>
      </c>
      <c r="B19" s="24"/>
      <c r="C19" s="24"/>
      <c r="D19" s="32"/>
      <c r="E19" s="32"/>
      <c r="F19" s="32"/>
      <c r="G19" s="32"/>
      <c r="H19" s="32"/>
      <c r="I19" s="32"/>
      <c r="J19" s="32"/>
      <c r="K19" s="32"/>
      <c r="L19" s="32">
        <f>L27*L18</f>
        <v>2820</v>
      </c>
      <c r="M19" s="24">
        <f>SUM(B19:L19)</f>
        <v>2820</v>
      </c>
      <c r="N19" s="19"/>
    </row>
    <row r="20" spans="1:14" x14ac:dyDescent="0.25">
      <c r="A20" s="17" t="s">
        <v>87</v>
      </c>
      <c r="B20" s="24"/>
      <c r="C20" s="24"/>
      <c r="D20" s="32"/>
      <c r="E20" s="32"/>
      <c r="F20" s="32"/>
      <c r="G20" s="32"/>
      <c r="H20" s="32"/>
      <c r="I20" s="32"/>
      <c r="J20" s="32"/>
      <c r="K20" s="32"/>
      <c r="L20" s="32">
        <f>L19</f>
        <v>2820</v>
      </c>
      <c r="M20" s="24"/>
      <c r="N20" s="19"/>
    </row>
    <row r="21" spans="1:14" x14ac:dyDescent="0.25">
      <c r="A21" s="18" t="s">
        <v>79</v>
      </c>
      <c r="B21" s="27">
        <f t="shared" ref="B21:J21" si="5">B16+B19</f>
        <v>577.5</v>
      </c>
      <c r="C21" s="27">
        <f t="shared" si="5"/>
        <v>577.5</v>
      </c>
      <c r="D21" s="27">
        <f t="shared" si="5"/>
        <v>577.5</v>
      </c>
      <c r="E21" s="27">
        <f t="shared" si="5"/>
        <v>577.5</v>
      </c>
      <c r="F21" s="27">
        <f t="shared" si="5"/>
        <v>577.5</v>
      </c>
      <c r="G21" s="27">
        <f t="shared" si="5"/>
        <v>577.5</v>
      </c>
      <c r="H21" s="27">
        <f t="shared" si="5"/>
        <v>577.5</v>
      </c>
      <c r="I21" s="27">
        <f t="shared" si="5"/>
        <v>577.5</v>
      </c>
      <c r="J21" s="27">
        <f t="shared" si="5"/>
        <v>577.5</v>
      </c>
      <c r="K21" s="33"/>
      <c r="L21" s="27">
        <f>L16+L19</f>
        <v>2820</v>
      </c>
      <c r="M21" s="33">
        <f>SUM(B21:L21)</f>
        <v>8017.5</v>
      </c>
    </row>
    <row r="22" spans="1:14" x14ac:dyDescent="0.25">
      <c r="A22" s="12" t="s">
        <v>16</v>
      </c>
      <c r="B22" s="28">
        <f t="shared" ref="B22:L22" si="6">B14-B21</f>
        <v>4922.5</v>
      </c>
      <c r="C22" s="28">
        <f t="shared" si="6"/>
        <v>4922.5</v>
      </c>
      <c r="D22" s="66">
        <f t="shared" si="6"/>
        <v>4922.5</v>
      </c>
      <c r="E22" s="66">
        <f t="shared" si="6"/>
        <v>4922.5</v>
      </c>
      <c r="F22" s="28">
        <f t="shared" si="6"/>
        <v>4922.5</v>
      </c>
      <c r="G22" s="28">
        <f t="shared" si="6"/>
        <v>4922.5</v>
      </c>
      <c r="H22" s="28">
        <f t="shared" si="6"/>
        <v>4922.5</v>
      </c>
      <c r="I22" s="28">
        <f t="shared" si="6"/>
        <v>4922.5</v>
      </c>
      <c r="J22" s="28">
        <f t="shared" si="6"/>
        <v>4922.5</v>
      </c>
      <c r="K22" s="28">
        <f t="shared" si="6"/>
        <v>0</v>
      </c>
      <c r="L22" s="28">
        <f t="shared" si="6"/>
        <v>27180</v>
      </c>
      <c r="M22" s="28">
        <f>SUM(B22:L22)</f>
        <v>71482.5</v>
      </c>
    </row>
    <row r="23" spans="1:14" x14ac:dyDescent="0.25">
      <c r="D23" s="25"/>
      <c r="E23" s="25"/>
    </row>
    <row r="24" spans="1:14" x14ac:dyDescent="0.25">
      <c r="A24" s="17" t="s">
        <v>41</v>
      </c>
      <c r="B24" s="56">
        <f t="shared" ref="B24:J24" si="7">SUM(B11:B13)</f>
        <v>5500</v>
      </c>
      <c r="C24" s="56">
        <f t="shared" si="7"/>
        <v>5500</v>
      </c>
      <c r="D24" s="75">
        <f t="shared" si="7"/>
        <v>5500</v>
      </c>
      <c r="E24" s="56">
        <f t="shared" si="7"/>
        <v>5500</v>
      </c>
      <c r="F24" s="56">
        <f t="shared" si="7"/>
        <v>5500</v>
      </c>
      <c r="G24" s="56">
        <f t="shared" si="7"/>
        <v>5500</v>
      </c>
      <c r="H24" s="56">
        <f t="shared" si="7"/>
        <v>5500</v>
      </c>
      <c r="I24" s="56">
        <f t="shared" si="7"/>
        <v>5500</v>
      </c>
      <c r="J24" s="56">
        <f t="shared" si="7"/>
        <v>5500</v>
      </c>
      <c r="K24" s="24"/>
      <c r="M24" s="24">
        <f>SUM(B24:L24)</f>
        <v>49500</v>
      </c>
    </row>
    <row r="25" spans="1:14" x14ac:dyDescent="0.25">
      <c r="A25" s="17" t="s">
        <v>42</v>
      </c>
      <c r="B25" s="24">
        <f>B24</f>
        <v>5500</v>
      </c>
      <c r="C25" s="24">
        <f t="shared" ref="C25:K25" si="8">B25+C24</f>
        <v>11000</v>
      </c>
      <c r="D25" s="32">
        <f t="shared" si="8"/>
        <v>16500</v>
      </c>
      <c r="E25" s="32">
        <f t="shared" si="8"/>
        <v>22000</v>
      </c>
      <c r="F25" s="24">
        <f t="shared" si="8"/>
        <v>27500</v>
      </c>
      <c r="G25" s="24">
        <f t="shared" si="8"/>
        <v>33000</v>
      </c>
      <c r="H25" s="24">
        <f t="shared" si="8"/>
        <v>38500</v>
      </c>
      <c r="I25" s="24">
        <f t="shared" si="8"/>
        <v>44000</v>
      </c>
      <c r="J25" s="24">
        <f t="shared" si="8"/>
        <v>49500</v>
      </c>
      <c r="K25" s="24">
        <f t="shared" si="8"/>
        <v>49500</v>
      </c>
      <c r="L25" s="24">
        <f>K25</f>
        <v>49500</v>
      </c>
      <c r="M25" s="19"/>
    </row>
    <row r="26" spans="1:14" x14ac:dyDescent="0.25">
      <c r="A26" s="17" t="s">
        <v>48</v>
      </c>
      <c r="B26" s="24"/>
      <c r="C26" s="24"/>
      <c r="D26" s="32"/>
      <c r="E26" s="32"/>
      <c r="F26" s="24"/>
      <c r="G26" s="24"/>
      <c r="H26" s="24"/>
      <c r="I26" s="24"/>
      <c r="J26" s="24"/>
      <c r="K26" s="24"/>
      <c r="L26" s="31">
        <f>L12</f>
        <v>30000</v>
      </c>
      <c r="M26" s="24">
        <f>SUM(B26:L26)</f>
        <v>30000</v>
      </c>
    </row>
    <row r="27" spans="1:14" x14ac:dyDescent="0.25">
      <c r="A27" s="17" t="s">
        <v>49</v>
      </c>
      <c r="B27" s="24"/>
      <c r="C27" s="24"/>
      <c r="D27" s="32"/>
      <c r="E27" s="32"/>
      <c r="F27" s="24"/>
      <c r="G27" s="24"/>
      <c r="H27" s="24"/>
      <c r="I27" s="24"/>
      <c r="J27" s="24"/>
      <c r="K27" s="24"/>
      <c r="L27" s="24">
        <f>L26</f>
        <v>30000</v>
      </c>
      <c r="M27" s="19"/>
    </row>
    <row r="28" spans="1:14" x14ac:dyDescent="0.25">
      <c r="A28" s="17" t="s">
        <v>30</v>
      </c>
      <c r="B28" s="19">
        <f t="shared" ref="B28:K28" si="9">B24</f>
        <v>5500</v>
      </c>
      <c r="C28" s="19">
        <f t="shared" si="9"/>
        <v>5500</v>
      </c>
      <c r="D28" s="26">
        <f t="shared" si="9"/>
        <v>5500</v>
      </c>
      <c r="E28" s="26">
        <f t="shared" si="9"/>
        <v>5500</v>
      </c>
      <c r="F28" s="19">
        <f t="shared" si="9"/>
        <v>5500</v>
      </c>
      <c r="G28" s="19">
        <f t="shared" si="9"/>
        <v>5500</v>
      </c>
      <c r="H28" s="19">
        <f t="shared" si="9"/>
        <v>5500</v>
      </c>
      <c r="I28" s="19">
        <f t="shared" si="9"/>
        <v>5500</v>
      </c>
      <c r="J28" s="19">
        <f t="shared" si="9"/>
        <v>5500</v>
      </c>
      <c r="K28" s="19">
        <f t="shared" si="9"/>
        <v>0</v>
      </c>
      <c r="L28" s="19">
        <f>L26</f>
        <v>30000</v>
      </c>
      <c r="M28" s="24">
        <f>SUM(B28:L28)</f>
        <v>79500</v>
      </c>
    </row>
    <row r="29" spans="1:14" x14ac:dyDescent="0.25">
      <c r="A29" s="17" t="s">
        <v>101</v>
      </c>
      <c r="B29" s="19">
        <f>B11</f>
        <v>5500</v>
      </c>
      <c r="C29" s="19">
        <f t="shared" ref="C29:L29" si="10">C11</f>
        <v>5500</v>
      </c>
      <c r="D29" s="19">
        <f t="shared" si="10"/>
        <v>5500</v>
      </c>
      <c r="E29" s="19">
        <f t="shared" si="10"/>
        <v>5500</v>
      </c>
      <c r="F29" s="19">
        <f t="shared" si="10"/>
        <v>5500</v>
      </c>
      <c r="G29" s="19">
        <f t="shared" si="10"/>
        <v>5500</v>
      </c>
      <c r="H29" s="19">
        <f t="shared" si="10"/>
        <v>5500</v>
      </c>
      <c r="I29" s="19">
        <f t="shared" si="10"/>
        <v>5500</v>
      </c>
      <c r="J29" s="19">
        <f t="shared" si="10"/>
        <v>5500</v>
      </c>
      <c r="K29" s="19">
        <f t="shared" si="10"/>
        <v>0</v>
      </c>
      <c r="L29" s="19">
        <f t="shared" si="10"/>
        <v>0</v>
      </c>
      <c r="M29" s="24">
        <f>SUM(B29:L29)</f>
        <v>49500</v>
      </c>
    </row>
    <row r="30" spans="1:14" x14ac:dyDescent="0.25">
      <c r="A30" s="17" t="s">
        <v>102</v>
      </c>
      <c r="B30" s="19">
        <f>B29</f>
        <v>5500</v>
      </c>
      <c r="C30" s="19">
        <f>C29+B30</f>
        <v>11000</v>
      </c>
      <c r="D30" s="26">
        <f>D29+C30</f>
        <v>16500</v>
      </c>
      <c r="E30" s="26">
        <f t="shared" ref="E30:L30" si="11">E29+D30</f>
        <v>22000</v>
      </c>
      <c r="F30" s="19">
        <f t="shared" si="11"/>
        <v>27500</v>
      </c>
      <c r="G30" s="19">
        <f t="shared" si="11"/>
        <v>33000</v>
      </c>
      <c r="H30" s="19">
        <f t="shared" si="11"/>
        <v>38500</v>
      </c>
      <c r="I30" s="19">
        <f t="shared" si="11"/>
        <v>44000</v>
      </c>
      <c r="J30" s="19">
        <f t="shared" si="11"/>
        <v>49500</v>
      </c>
      <c r="K30" s="19">
        <f t="shared" si="11"/>
        <v>49500</v>
      </c>
      <c r="L30" s="19">
        <f t="shared" si="11"/>
        <v>49500</v>
      </c>
      <c r="M30" s="24"/>
    </row>
    <row r="31" spans="1:14" x14ac:dyDescent="0.25">
      <c r="A31" s="17" t="s">
        <v>103</v>
      </c>
      <c r="B31" s="24"/>
      <c r="C31" s="24"/>
      <c r="D31" s="32"/>
      <c r="E31" s="32"/>
      <c r="F31" s="24"/>
      <c r="G31" s="24"/>
      <c r="H31" s="24"/>
      <c r="I31" s="24"/>
      <c r="J31" s="24"/>
      <c r="K31" s="24"/>
      <c r="L31" s="24">
        <f>L12</f>
        <v>30000</v>
      </c>
      <c r="M31" s="24">
        <f>SUM(B31:L31)</f>
        <v>30000</v>
      </c>
    </row>
    <row r="32" spans="1:14" x14ac:dyDescent="0.25">
      <c r="A32" s="17" t="s">
        <v>104</v>
      </c>
      <c r="B32" s="24"/>
      <c r="C32" s="24"/>
      <c r="D32" s="32"/>
      <c r="E32" s="32"/>
      <c r="F32" s="24"/>
      <c r="G32" s="24"/>
      <c r="H32" s="24"/>
      <c r="I32" s="24"/>
      <c r="J32" s="24"/>
      <c r="K32" s="24"/>
      <c r="L32" s="24">
        <f t="shared" ref="L32" si="12">L31+K32</f>
        <v>30000</v>
      </c>
      <c r="M32" s="24"/>
    </row>
    <row r="33" spans="1:13" x14ac:dyDescent="0.25">
      <c r="A33" s="17" t="s">
        <v>105</v>
      </c>
      <c r="B33" s="24">
        <f t="shared" ref="B33:J33" si="13">SUM(B30/B9*B10)+B32</f>
        <v>66000</v>
      </c>
      <c r="C33" s="24">
        <f t="shared" si="13"/>
        <v>66000</v>
      </c>
      <c r="D33" s="24">
        <f t="shared" si="13"/>
        <v>66000</v>
      </c>
      <c r="E33" s="24">
        <f t="shared" si="13"/>
        <v>66000</v>
      </c>
      <c r="F33" s="24">
        <f t="shared" si="13"/>
        <v>66000</v>
      </c>
      <c r="G33" s="24">
        <f t="shared" si="13"/>
        <v>66000</v>
      </c>
      <c r="H33" s="24">
        <f t="shared" si="13"/>
        <v>66000</v>
      </c>
      <c r="I33" s="24">
        <f t="shared" si="13"/>
        <v>66000</v>
      </c>
      <c r="J33" s="24">
        <f t="shared" si="13"/>
        <v>66000</v>
      </c>
      <c r="K33" s="24"/>
      <c r="L33" s="24">
        <f>SUM(L30/L9*L10)+L32</f>
        <v>96000</v>
      </c>
      <c r="M33" s="24"/>
    </row>
    <row r="34" spans="1:13" x14ac:dyDescent="0.25">
      <c r="A34" s="17" t="s">
        <v>106</v>
      </c>
      <c r="B34" s="118">
        <f t="shared" ref="B34:L34" si="14">B33/12</f>
        <v>5500</v>
      </c>
      <c r="C34" s="118">
        <f t="shared" si="14"/>
        <v>5500</v>
      </c>
      <c r="D34" s="119">
        <f t="shared" si="14"/>
        <v>5500</v>
      </c>
      <c r="E34" s="119">
        <f t="shared" si="14"/>
        <v>5500</v>
      </c>
      <c r="F34" s="118">
        <f t="shared" si="14"/>
        <v>5500</v>
      </c>
      <c r="G34" s="119">
        <f t="shared" si="14"/>
        <v>5500</v>
      </c>
      <c r="H34" s="119">
        <f t="shared" si="14"/>
        <v>5500</v>
      </c>
      <c r="I34" s="118">
        <f t="shared" si="14"/>
        <v>5500</v>
      </c>
      <c r="J34" s="118">
        <f t="shared" si="14"/>
        <v>5500</v>
      </c>
      <c r="K34" s="17"/>
      <c r="L34" s="118">
        <f t="shared" si="14"/>
        <v>8000</v>
      </c>
    </row>
    <row r="35" spans="1:13" x14ac:dyDescent="0.25">
      <c r="A35" s="42"/>
    </row>
  </sheetData>
  <mergeCells count="1">
    <mergeCell ref="A1:M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4:L14 B24:J24" formulaRange="1"/>
    <ignoredError sqref="K30:L31 L25 L28" formula="1"/>
  </ignoredErrors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70C0"/>
  </sheetPr>
  <dimension ref="A1:Q30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109375" style="13" customWidth="1"/>
    <col min="2" max="2" width="7.6640625" style="13" customWidth="1"/>
    <col min="3" max="14" width="8.6640625" style="13" customWidth="1"/>
    <col min="15" max="15" width="3" style="13" customWidth="1"/>
    <col min="16" max="16" width="3.44140625" style="13" customWidth="1"/>
    <col min="17" max="17" width="8.6640625" style="13" customWidth="1"/>
    <col min="18" max="16384" width="11.5546875" style="13"/>
  </cols>
  <sheetData>
    <row r="1" spans="1:17" s="12" customFormat="1" x14ac:dyDescent="0.25">
      <c r="A1" s="190" t="s">
        <v>374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s="12" customFormat="1" x14ac:dyDescent="0.25">
      <c r="A2" s="13" t="s">
        <v>39</v>
      </c>
      <c r="B2" s="13"/>
      <c r="C2" s="14"/>
      <c r="D2" s="14"/>
      <c r="M2" s="73">
        <v>43465</v>
      </c>
      <c r="Q2" s="44" t="s">
        <v>107</v>
      </c>
    </row>
    <row r="3" spans="1:17" x14ac:dyDescent="0.25">
      <c r="A3" s="13" t="s">
        <v>26</v>
      </c>
      <c r="B3" s="34">
        <v>1</v>
      </c>
      <c r="C3" s="34">
        <v>1</v>
      </c>
      <c r="D3" s="67">
        <v>1</v>
      </c>
      <c r="E3" s="67">
        <v>1</v>
      </c>
      <c r="F3" s="67">
        <v>1</v>
      </c>
      <c r="G3" s="67">
        <v>1</v>
      </c>
      <c r="H3" s="67">
        <v>1</v>
      </c>
      <c r="I3" s="67">
        <v>1</v>
      </c>
      <c r="J3" s="67">
        <v>1</v>
      </c>
      <c r="K3" s="67">
        <v>1</v>
      </c>
      <c r="L3" s="67">
        <v>1</v>
      </c>
      <c r="M3" s="67">
        <v>1</v>
      </c>
      <c r="N3" s="15"/>
      <c r="O3" s="15"/>
    </row>
    <row r="4" spans="1:17" x14ac:dyDescent="0.25">
      <c r="A4" s="13" t="s">
        <v>24</v>
      </c>
      <c r="B4" s="34" t="s">
        <v>31</v>
      </c>
      <c r="C4" s="34" t="s">
        <v>31</v>
      </c>
      <c r="D4" s="67" t="s">
        <v>31</v>
      </c>
      <c r="E4" s="67" t="s">
        <v>31</v>
      </c>
      <c r="F4" s="67" t="s">
        <v>31</v>
      </c>
      <c r="G4" s="67" t="s">
        <v>31</v>
      </c>
      <c r="H4" s="67" t="s">
        <v>31</v>
      </c>
      <c r="I4" s="67" t="s">
        <v>31</v>
      </c>
      <c r="J4" s="67" t="s">
        <v>31</v>
      </c>
      <c r="K4" s="67" t="s">
        <v>31</v>
      </c>
      <c r="L4" s="67" t="s">
        <v>31</v>
      </c>
      <c r="M4" s="67" t="s">
        <v>31</v>
      </c>
      <c r="N4" s="15"/>
      <c r="O4" s="15"/>
      <c r="Q4" s="67" t="s">
        <v>31</v>
      </c>
    </row>
    <row r="5" spans="1:17" s="12" customFormat="1" x14ac:dyDescent="0.25">
      <c r="A5" s="16" t="s">
        <v>21</v>
      </c>
      <c r="B5" s="35" t="s">
        <v>0</v>
      </c>
      <c r="C5" s="35" t="s">
        <v>1</v>
      </c>
      <c r="D5" s="68" t="s">
        <v>2</v>
      </c>
      <c r="E5" s="68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  <c r="O5" s="120"/>
      <c r="P5" s="35" t="s">
        <v>0</v>
      </c>
      <c r="Q5" s="35" t="s">
        <v>1</v>
      </c>
    </row>
    <row r="6" spans="1:17" x14ac:dyDescent="0.25">
      <c r="A6" s="17" t="s">
        <v>76</v>
      </c>
      <c r="B6" s="57" t="s">
        <v>17</v>
      </c>
      <c r="C6" s="57" t="s">
        <v>17</v>
      </c>
      <c r="D6" s="74" t="s">
        <v>17</v>
      </c>
      <c r="E6" s="74" t="s">
        <v>17</v>
      </c>
      <c r="F6" s="74" t="s">
        <v>17</v>
      </c>
      <c r="G6" s="74" t="s">
        <v>17</v>
      </c>
      <c r="H6" s="74" t="s">
        <v>17</v>
      </c>
      <c r="I6" s="74" t="s">
        <v>17</v>
      </c>
      <c r="J6" s="74" t="s">
        <v>17</v>
      </c>
      <c r="K6" s="74" t="s">
        <v>17</v>
      </c>
      <c r="L6" s="74" t="s">
        <v>17</v>
      </c>
      <c r="M6" s="74" t="s">
        <v>17</v>
      </c>
      <c r="N6" s="15"/>
      <c r="O6" s="15"/>
      <c r="P6" s="36"/>
      <c r="Q6" s="57" t="s">
        <v>17</v>
      </c>
    </row>
    <row r="7" spans="1:17" x14ac:dyDescent="0.25">
      <c r="A7" s="17" t="s">
        <v>18</v>
      </c>
      <c r="B7" s="15" t="s">
        <v>27</v>
      </c>
      <c r="C7" s="15" t="s">
        <v>27</v>
      </c>
      <c r="D7" s="64" t="s">
        <v>27</v>
      </c>
      <c r="E7" s="64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15"/>
      <c r="O7" s="15"/>
      <c r="P7" s="36"/>
      <c r="Q7" s="15" t="s">
        <v>27</v>
      </c>
    </row>
    <row r="8" spans="1:17" x14ac:dyDescent="0.25">
      <c r="A8" s="17" t="s">
        <v>19</v>
      </c>
      <c r="B8" s="15">
        <v>30</v>
      </c>
      <c r="C8" s="15">
        <v>30</v>
      </c>
      <c r="D8" s="64">
        <v>30</v>
      </c>
      <c r="E8" s="64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30</v>
      </c>
      <c r="L8" s="15">
        <v>30</v>
      </c>
      <c r="M8" s="15">
        <v>30</v>
      </c>
      <c r="N8" s="38">
        <f t="shared" ref="N8" si="0">SUM(B8:M8)</f>
        <v>360</v>
      </c>
      <c r="O8" s="38"/>
      <c r="P8" s="36"/>
      <c r="Q8" s="15">
        <v>0</v>
      </c>
    </row>
    <row r="9" spans="1:17" x14ac:dyDescent="0.25">
      <c r="A9" s="17" t="s">
        <v>20</v>
      </c>
      <c r="B9" s="15">
        <f>B8</f>
        <v>30</v>
      </c>
      <c r="C9" s="15">
        <f>B9+C8</f>
        <v>60</v>
      </c>
      <c r="D9" s="64">
        <f t="shared" ref="D9:M9" si="1">C9+D8</f>
        <v>90</v>
      </c>
      <c r="E9" s="64">
        <f t="shared" si="1"/>
        <v>120</v>
      </c>
      <c r="F9" s="15">
        <f t="shared" si="1"/>
        <v>150</v>
      </c>
      <c r="G9" s="15">
        <f t="shared" si="1"/>
        <v>180</v>
      </c>
      <c r="H9" s="15">
        <f t="shared" si="1"/>
        <v>210</v>
      </c>
      <c r="I9" s="15">
        <f t="shared" si="1"/>
        <v>240</v>
      </c>
      <c r="J9" s="15">
        <f t="shared" si="1"/>
        <v>270</v>
      </c>
      <c r="K9" s="15">
        <f t="shared" si="1"/>
        <v>300</v>
      </c>
      <c r="L9" s="15">
        <f t="shared" si="1"/>
        <v>330</v>
      </c>
      <c r="M9" s="15">
        <f t="shared" si="1"/>
        <v>360</v>
      </c>
      <c r="N9" s="15"/>
      <c r="O9" s="15"/>
      <c r="P9" s="36"/>
      <c r="Q9" s="15">
        <f>P9+Q8</f>
        <v>0</v>
      </c>
    </row>
    <row r="10" spans="1:17" x14ac:dyDescent="0.25">
      <c r="A10" s="18" t="s">
        <v>92</v>
      </c>
      <c r="B10" s="39">
        <v>360</v>
      </c>
      <c r="C10" s="39">
        <v>360</v>
      </c>
      <c r="D10" s="39">
        <v>360</v>
      </c>
      <c r="E10" s="39">
        <v>360</v>
      </c>
      <c r="F10" s="39">
        <v>360</v>
      </c>
      <c r="G10" s="39">
        <v>360</v>
      </c>
      <c r="H10" s="39">
        <v>360</v>
      </c>
      <c r="I10" s="39">
        <v>360</v>
      </c>
      <c r="J10" s="39">
        <v>360</v>
      </c>
      <c r="K10" s="39">
        <v>360</v>
      </c>
      <c r="L10" s="39">
        <v>360</v>
      </c>
      <c r="M10" s="39">
        <v>360</v>
      </c>
      <c r="N10" s="39"/>
      <c r="O10" s="64"/>
      <c r="P10" s="69"/>
      <c r="Q10" s="39"/>
    </row>
    <row r="11" spans="1:17" x14ac:dyDescent="0.25">
      <c r="A11" s="17" t="s">
        <v>13</v>
      </c>
      <c r="B11" s="19">
        <f>80000/12</f>
        <v>6666.666666666667</v>
      </c>
      <c r="C11" s="19">
        <f t="shared" ref="C11:M11" si="2">80000/12</f>
        <v>6666.666666666667</v>
      </c>
      <c r="D11" s="19">
        <f t="shared" si="2"/>
        <v>6666.666666666667</v>
      </c>
      <c r="E11" s="19">
        <f t="shared" si="2"/>
        <v>6666.666666666667</v>
      </c>
      <c r="F11" s="19">
        <f t="shared" si="2"/>
        <v>6666.666666666667</v>
      </c>
      <c r="G11" s="19">
        <f t="shared" si="2"/>
        <v>6666.666666666667</v>
      </c>
      <c r="H11" s="19">
        <f t="shared" si="2"/>
        <v>6666.666666666667</v>
      </c>
      <c r="I11" s="19">
        <f t="shared" si="2"/>
        <v>6666.666666666667</v>
      </c>
      <c r="J11" s="19">
        <f t="shared" si="2"/>
        <v>6666.666666666667</v>
      </c>
      <c r="K11" s="19">
        <f t="shared" si="2"/>
        <v>6666.666666666667</v>
      </c>
      <c r="L11" s="19">
        <f t="shared" si="2"/>
        <v>6666.666666666667</v>
      </c>
      <c r="M11" s="19">
        <f t="shared" si="2"/>
        <v>6666.666666666667</v>
      </c>
      <c r="N11" s="19">
        <f t="shared" ref="N11:N14" si="3">SUM(B11:M11)</f>
        <v>80000</v>
      </c>
      <c r="O11" s="26"/>
      <c r="P11" s="32"/>
      <c r="Q11" s="19"/>
    </row>
    <row r="12" spans="1:17" x14ac:dyDescent="0.25">
      <c r="A12" s="17" t="s">
        <v>33</v>
      </c>
      <c r="B12" s="19"/>
      <c r="C12" s="19">
        <v>20000</v>
      </c>
      <c r="D12" s="26"/>
      <c r="E12" s="26"/>
      <c r="F12" s="19"/>
      <c r="G12" s="19"/>
      <c r="H12" s="19"/>
      <c r="I12" s="19"/>
      <c r="J12" s="19"/>
      <c r="K12" s="19"/>
      <c r="L12" s="19"/>
      <c r="M12" s="19"/>
      <c r="N12" s="19">
        <f t="shared" si="3"/>
        <v>20000</v>
      </c>
      <c r="O12" s="26"/>
      <c r="P12" s="32"/>
      <c r="Q12" s="19">
        <v>30000</v>
      </c>
    </row>
    <row r="13" spans="1:17" x14ac:dyDescent="0.25">
      <c r="A13" s="17"/>
      <c r="B13" s="19"/>
      <c r="C13" s="19"/>
      <c r="D13" s="26"/>
      <c r="E13" s="26"/>
      <c r="F13" s="19"/>
      <c r="G13" s="19"/>
      <c r="H13" s="19"/>
      <c r="I13" s="19"/>
      <c r="J13" s="19"/>
      <c r="K13" s="19"/>
      <c r="L13" s="19"/>
      <c r="M13" s="19"/>
      <c r="N13" s="19"/>
      <c r="O13" s="26"/>
      <c r="P13" s="32"/>
      <c r="Q13" s="19"/>
    </row>
    <row r="14" spans="1:17" x14ac:dyDescent="0.25">
      <c r="A14" s="21" t="s">
        <v>14</v>
      </c>
      <c r="B14" s="22">
        <f t="shared" ref="B14:M14" si="4">SUM(B11:B12)</f>
        <v>6666.666666666667</v>
      </c>
      <c r="C14" s="22">
        <f t="shared" si="4"/>
        <v>26666.666666666668</v>
      </c>
      <c r="D14" s="22">
        <f t="shared" si="4"/>
        <v>6666.666666666667</v>
      </c>
      <c r="E14" s="22">
        <f t="shared" si="4"/>
        <v>6666.666666666667</v>
      </c>
      <c r="F14" s="22">
        <f t="shared" si="4"/>
        <v>6666.666666666667</v>
      </c>
      <c r="G14" s="22">
        <f t="shared" si="4"/>
        <v>6666.666666666667</v>
      </c>
      <c r="H14" s="22">
        <f t="shared" si="4"/>
        <v>6666.666666666667</v>
      </c>
      <c r="I14" s="22">
        <f t="shared" si="4"/>
        <v>6666.666666666667</v>
      </c>
      <c r="J14" s="22">
        <f t="shared" si="4"/>
        <v>6666.666666666667</v>
      </c>
      <c r="K14" s="22">
        <f t="shared" si="4"/>
        <v>6666.666666666667</v>
      </c>
      <c r="L14" s="22">
        <f t="shared" si="4"/>
        <v>6666.666666666667</v>
      </c>
      <c r="M14" s="22">
        <f t="shared" si="4"/>
        <v>6666.666666666667</v>
      </c>
      <c r="N14" s="22">
        <f t="shared" si="3"/>
        <v>100000.00000000001</v>
      </c>
      <c r="O14" s="121"/>
      <c r="P14" s="121"/>
      <c r="Q14" s="22">
        <f>SUM(Q11:Q12)</f>
        <v>30000</v>
      </c>
    </row>
    <row r="15" spans="1:17" x14ac:dyDescent="0.25">
      <c r="A15" s="17" t="s">
        <v>75</v>
      </c>
      <c r="B15" s="58">
        <f>Ansätze!C102</f>
        <v>0.127</v>
      </c>
      <c r="C15" s="58">
        <f>Ansätze!C135</f>
        <v>0.15</v>
      </c>
      <c r="D15" s="65">
        <v>0.15</v>
      </c>
      <c r="E15" s="65">
        <v>0.15</v>
      </c>
      <c r="F15" s="58">
        <v>0.15</v>
      </c>
      <c r="G15" s="58">
        <v>0.15</v>
      </c>
      <c r="H15" s="58">
        <v>0.15</v>
      </c>
      <c r="I15" s="58">
        <f>H15</f>
        <v>0.15</v>
      </c>
      <c r="J15" s="58">
        <f>I15</f>
        <v>0.15</v>
      </c>
      <c r="K15" s="58">
        <f>J15</f>
        <v>0.15</v>
      </c>
      <c r="L15" s="58">
        <f>K15</f>
        <v>0.15</v>
      </c>
      <c r="M15" s="58">
        <f>L15</f>
        <v>0.15</v>
      </c>
      <c r="O15" s="25"/>
      <c r="P15" s="122"/>
      <c r="Q15" s="58">
        <f>Ansätze!C152</f>
        <v>0.16</v>
      </c>
    </row>
    <row r="16" spans="1:17" x14ac:dyDescent="0.25">
      <c r="A16" s="17" t="s">
        <v>80</v>
      </c>
      <c r="B16" s="24">
        <f>B22*B15</f>
        <v>846.66666666666674</v>
      </c>
      <c r="C16" s="24">
        <f t="shared" ref="C16:M16" si="5">C22*C15-B17</f>
        <v>4153.333333333333</v>
      </c>
      <c r="D16" s="32">
        <f t="shared" si="5"/>
        <v>1000</v>
      </c>
      <c r="E16" s="32">
        <f t="shared" si="5"/>
        <v>999.99999999999909</v>
      </c>
      <c r="F16" s="32">
        <f t="shared" si="5"/>
        <v>1000</v>
      </c>
      <c r="G16" s="32">
        <f t="shared" si="5"/>
        <v>999.99999999999909</v>
      </c>
      <c r="H16" s="32">
        <f t="shared" si="5"/>
        <v>1000</v>
      </c>
      <c r="I16" s="32">
        <f t="shared" si="5"/>
        <v>1000</v>
      </c>
      <c r="J16" s="32">
        <f t="shared" si="5"/>
        <v>1000.0000000000018</v>
      </c>
      <c r="K16" s="32">
        <f t="shared" si="5"/>
        <v>1000</v>
      </c>
      <c r="L16" s="32">
        <f t="shared" si="5"/>
        <v>1000.0000000000018</v>
      </c>
      <c r="M16" s="32">
        <f t="shared" si="5"/>
        <v>1000</v>
      </c>
      <c r="N16" s="24">
        <f>SUM(B16:M16)</f>
        <v>15000.000000000002</v>
      </c>
      <c r="O16" s="32"/>
      <c r="P16" s="32"/>
      <c r="Q16" s="24">
        <f>Q22*Q15</f>
        <v>4800</v>
      </c>
    </row>
    <row r="17" spans="1:17" x14ac:dyDescent="0.25">
      <c r="A17" s="17" t="s">
        <v>81</v>
      </c>
      <c r="B17" s="24">
        <f>B16</f>
        <v>846.66666666666674</v>
      </c>
      <c r="C17" s="24">
        <f>B17+C16</f>
        <v>5000</v>
      </c>
      <c r="D17" s="32">
        <f t="shared" ref="D17:M17" si="6">C17+D16</f>
        <v>6000</v>
      </c>
      <c r="E17" s="32">
        <f t="shared" si="6"/>
        <v>6999.9999999999991</v>
      </c>
      <c r="F17" s="32">
        <f t="shared" si="6"/>
        <v>7999.9999999999991</v>
      </c>
      <c r="G17" s="32">
        <f t="shared" si="6"/>
        <v>8999.9999999999982</v>
      </c>
      <c r="H17" s="32">
        <f t="shared" si="6"/>
        <v>9999.9999999999982</v>
      </c>
      <c r="I17" s="32">
        <f t="shared" si="6"/>
        <v>10999.999999999998</v>
      </c>
      <c r="J17" s="32">
        <f t="shared" si="6"/>
        <v>12000</v>
      </c>
      <c r="K17" s="32">
        <f t="shared" si="6"/>
        <v>13000</v>
      </c>
      <c r="L17" s="32">
        <f t="shared" si="6"/>
        <v>14000.000000000002</v>
      </c>
      <c r="M17" s="32">
        <f t="shared" si="6"/>
        <v>15000.000000000002</v>
      </c>
      <c r="N17" s="24"/>
      <c r="O17" s="32"/>
      <c r="P17" s="32"/>
      <c r="Q17" s="24">
        <f>Q16</f>
        <v>4800</v>
      </c>
    </row>
    <row r="18" spans="1:17" x14ac:dyDescent="0.25">
      <c r="A18" s="18" t="s">
        <v>79</v>
      </c>
      <c r="B18" s="27">
        <f>B16</f>
        <v>846.66666666666674</v>
      </c>
      <c r="C18" s="27">
        <f t="shared" ref="C18:M18" si="7">C16</f>
        <v>4153.333333333333</v>
      </c>
      <c r="D18" s="27">
        <f t="shared" si="7"/>
        <v>1000</v>
      </c>
      <c r="E18" s="27">
        <f t="shared" si="7"/>
        <v>999.99999999999909</v>
      </c>
      <c r="F18" s="27">
        <f t="shared" si="7"/>
        <v>1000</v>
      </c>
      <c r="G18" s="27">
        <f t="shared" si="7"/>
        <v>999.99999999999909</v>
      </c>
      <c r="H18" s="27">
        <f t="shared" si="7"/>
        <v>1000</v>
      </c>
      <c r="I18" s="27">
        <f t="shared" si="7"/>
        <v>1000</v>
      </c>
      <c r="J18" s="27">
        <f t="shared" si="7"/>
        <v>1000.0000000000018</v>
      </c>
      <c r="K18" s="27">
        <f t="shared" si="7"/>
        <v>1000</v>
      </c>
      <c r="L18" s="27">
        <f t="shared" si="7"/>
        <v>1000.0000000000018</v>
      </c>
      <c r="M18" s="27">
        <f t="shared" si="7"/>
        <v>1000</v>
      </c>
      <c r="N18" s="33">
        <f>SUM(B18:M18)</f>
        <v>15000.000000000002</v>
      </c>
      <c r="O18" s="32"/>
      <c r="P18" s="32"/>
      <c r="Q18" s="27">
        <f t="shared" ref="Q18" si="8">Q16</f>
        <v>4800</v>
      </c>
    </row>
    <row r="19" spans="1:17" x14ac:dyDescent="0.25">
      <c r="A19" s="12" t="s">
        <v>16</v>
      </c>
      <c r="B19" s="28">
        <f>B14-B18</f>
        <v>5820</v>
      </c>
      <c r="C19" s="28">
        <f t="shared" ref="C19:M19" si="9">C14-C18</f>
        <v>22513.333333333336</v>
      </c>
      <c r="D19" s="66">
        <f t="shared" si="9"/>
        <v>5666.666666666667</v>
      </c>
      <c r="E19" s="66">
        <f t="shared" si="9"/>
        <v>5666.6666666666679</v>
      </c>
      <c r="F19" s="28">
        <f t="shared" si="9"/>
        <v>5666.666666666667</v>
      </c>
      <c r="G19" s="28">
        <f t="shared" si="9"/>
        <v>5666.6666666666679</v>
      </c>
      <c r="H19" s="28">
        <f t="shared" si="9"/>
        <v>5666.666666666667</v>
      </c>
      <c r="I19" s="28">
        <f t="shared" si="9"/>
        <v>5666.666666666667</v>
      </c>
      <c r="J19" s="28">
        <f t="shared" si="9"/>
        <v>5666.6666666666652</v>
      </c>
      <c r="K19" s="28">
        <f t="shared" si="9"/>
        <v>5666.666666666667</v>
      </c>
      <c r="L19" s="28">
        <f t="shared" si="9"/>
        <v>5666.6666666666652</v>
      </c>
      <c r="M19" s="28">
        <f t="shared" si="9"/>
        <v>5666.666666666667</v>
      </c>
      <c r="N19" s="28">
        <f>SUM(B19:M19)</f>
        <v>85000.000000000015</v>
      </c>
      <c r="O19" s="66"/>
      <c r="P19" s="121"/>
      <c r="Q19" s="28">
        <f t="shared" ref="Q19" si="10">Q14-Q18</f>
        <v>25200</v>
      </c>
    </row>
    <row r="20" spans="1:17" x14ac:dyDescent="0.25">
      <c r="D20" s="25"/>
      <c r="E20" s="25"/>
      <c r="O20" s="25"/>
      <c r="P20" s="41"/>
    </row>
    <row r="21" spans="1:17" x14ac:dyDescent="0.25">
      <c r="A21" s="17" t="s">
        <v>41</v>
      </c>
      <c r="B21" s="56">
        <f t="shared" ref="B21:M21" si="11">SUM(B11:B12)</f>
        <v>6666.666666666667</v>
      </c>
      <c r="C21" s="56">
        <f t="shared" si="11"/>
        <v>26666.666666666668</v>
      </c>
      <c r="D21" s="75">
        <f t="shared" si="11"/>
        <v>6666.666666666667</v>
      </c>
      <c r="E21" s="56">
        <f t="shared" si="11"/>
        <v>6666.666666666667</v>
      </c>
      <c r="F21" s="56">
        <f t="shared" si="11"/>
        <v>6666.666666666667</v>
      </c>
      <c r="G21" s="56">
        <f t="shared" si="11"/>
        <v>6666.666666666667</v>
      </c>
      <c r="H21" s="56">
        <f t="shared" si="11"/>
        <v>6666.666666666667</v>
      </c>
      <c r="I21" s="56">
        <f t="shared" si="11"/>
        <v>6666.666666666667</v>
      </c>
      <c r="J21" s="56">
        <f t="shared" si="11"/>
        <v>6666.666666666667</v>
      </c>
      <c r="K21" s="56">
        <f t="shared" si="11"/>
        <v>6666.666666666667</v>
      </c>
      <c r="L21" s="56">
        <f t="shared" si="11"/>
        <v>6666.666666666667</v>
      </c>
      <c r="M21" s="56">
        <f t="shared" si="11"/>
        <v>6666.666666666667</v>
      </c>
      <c r="N21" s="24">
        <f>SUM(B21:M21)</f>
        <v>100000.00000000001</v>
      </c>
      <c r="O21" s="24"/>
      <c r="P21" s="24"/>
      <c r="Q21" s="56">
        <f>SUM(Q11:Q12)</f>
        <v>30000</v>
      </c>
    </row>
    <row r="22" spans="1:17" x14ac:dyDescent="0.25">
      <c r="A22" s="17" t="s">
        <v>42</v>
      </c>
      <c r="B22" s="24">
        <f>B21</f>
        <v>6666.666666666667</v>
      </c>
      <c r="C22" s="24">
        <f t="shared" ref="C22:M22" si="12">B22+C21</f>
        <v>33333.333333333336</v>
      </c>
      <c r="D22" s="32">
        <f t="shared" si="12"/>
        <v>40000</v>
      </c>
      <c r="E22" s="32">
        <f t="shared" si="12"/>
        <v>46666.666666666664</v>
      </c>
      <c r="F22" s="24">
        <f t="shared" si="12"/>
        <v>53333.333333333328</v>
      </c>
      <c r="G22" s="24">
        <f t="shared" si="12"/>
        <v>59999.999999999993</v>
      </c>
      <c r="H22" s="24">
        <f t="shared" si="12"/>
        <v>66666.666666666657</v>
      </c>
      <c r="I22" s="24">
        <f t="shared" si="12"/>
        <v>73333.333333333328</v>
      </c>
      <c r="J22" s="24">
        <f t="shared" si="12"/>
        <v>80000</v>
      </c>
      <c r="K22" s="24">
        <f t="shared" si="12"/>
        <v>86666.666666666672</v>
      </c>
      <c r="L22" s="24">
        <f t="shared" si="12"/>
        <v>93333.333333333343</v>
      </c>
      <c r="M22" s="24">
        <f t="shared" si="12"/>
        <v>100000.00000000001</v>
      </c>
      <c r="N22" s="19"/>
      <c r="O22" s="19"/>
      <c r="P22" s="24"/>
      <c r="Q22" s="24">
        <f>Q21</f>
        <v>30000</v>
      </c>
    </row>
    <row r="23" spans="1:17" x14ac:dyDescent="0.25">
      <c r="A23" s="17" t="s">
        <v>30</v>
      </c>
      <c r="B23" s="19">
        <f t="shared" ref="B23:M23" si="13">B21</f>
        <v>6666.666666666667</v>
      </c>
      <c r="C23" s="19">
        <f t="shared" si="13"/>
        <v>26666.666666666668</v>
      </c>
      <c r="D23" s="26">
        <f t="shared" si="13"/>
        <v>6666.666666666667</v>
      </c>
      <c r="E23" s="26">
        <f t="shared" si="13"/>
        <v>6666.666666666667</v>
      </c>
      <c r="F23" s="19">
        <f t="shared" si="13"/>
        <v>6666.666666666667</v>
      </c>
      <c r="G23" s="19">
        <f t="shared" si="13"/>
        <v>6666.666666666667</v>
      </c>
      <c r="H23" s="19">
        <f t="shared" si="13"/>
        <v>6666.666666666667</v>
      </c>
      <c r="I23" s="19">
        <f t="shared" si="13"/>
        <v>6666.666666666667</v>
      </c>
      <c r="J23" s="19">
        <f t="shared" si="13"/>
        <v>6666.666666666667</v>
      </c>
      <c r="K23" s="19">
        <f t="shared" si="13"/>
        <v>6666.666666666667</v>
      </c>
      <c r="L23" s="19">
        <f t="shared" si="13"/>
        <v>6666.666666666667</v>
      </c>
      <c r="M23" s="19">
        <f t="shared" si="13"/>
        <v>6666.666666666667</v>
      </c>
      <c r="N23" s="24">
        <f>SUM(B23:M23)</f>
        <v>100000.00000000001</v>
      </c>
      <c r="O23" s="24"/>
      <c r="P23" s="19"/>
      <c r="Q23" s="19">
        <f t="shared" ref="Q23" si="14">Q21</f>
        <v>30000</v>
      </c>
    </row>
    <row r="24" spans="1:17" x14ac:dyDescent="0.25">
      <c r="A24" s="17" t="s">
        <v>101</v>
      </c>
      <c r="B24" s="19">
        <f>B11</f>
        <v>6666.666666666667</v>
      </c>
      <c r="C24" s="19">
        <f t="shared" ref="C24:M24" si="15">C11</f>
        <v>6666.666666666667</v>
      </c>
      <c r="D24" s="19">
        <f t="shared" si="15"/>
        <v>6666.666666666667</v>
      </c>
      <c r="E24" s="19">
        <f t="shared" si="15"/>
        <v>6666.666666666667</v>
      </c>
      <c r="F24" s="19">
        <f t="shared" si="15"/>
        <v>6666.666666666667</v>
      </c>
      <c r="G24" s="19">
        <f t="shared" si="15"/>
        <v>6666.666666666667</v>
      </c>
      <c r="H24" s="19">
        <f t="shared" si="15"/>
        <v>6666.666666666667</v>
      </c>
      <c r="I24" s="19">
        <f t="shared" si="15"/>
        <v>6666.666666666667</v>
      </c>
      <c r="J24" s="19">
        <f t="shared" si="15"/>
        <v>6666.666666666667</v>
      </c>
      <c r="K24" s="19">
        <f t="shared" si="15"/>
        <v>6666.666666666667</v>
      </c>
      <c r="L24" s="19">
        <f t="shared" si="15"/>
        <v>6666.666666666667</v>
      </c>
      <c r="M24" s="19">
        <f t="shared" si="15"/>
        <v>6666.666666666667</v>
      </c>
      <c r="N24" s="24">
        <f>SUM(B24:M24)</f>
        <v>80000</v>
      </c>
      <c r="O24" s="24"/>
      <c r="P24" s="19"/>
      <c r="Q24" s="19">
        <f>Q11</f>
        <v>0</v>
      </c>
    </row>
    <row r="25" spans="1:17" x14ac:dyDescent="0.25">
      <c r="A25" s="17" t="s">
        <v>102</v>
      </c>
      <c r="B25" s="19">
        <f>B24</f>
        <v>6666.666666666667</v>
      </c>
      <c r="C25" s="19">
        <f>C24+B25</f>
        <v>13333.333333333334</v>
      </c>
      <c r="D25" s="26">
        <f>D24+C25</f>
        <v>20000</v>
      </c>
      <c r="E25" s="26">
        <f t="shared" ref="E25:M25" si="16">E24+D25</f>
        <v>26666.666666666668</v>
      </c>
      <c r="F25" s="19">
        <f t="shared" si="16"/>
        <v>33333.333333333336</v>
      </c>
      <c r="G25" s="19">
        <f t="shared" si="16"/>
        <v>40000</v>
      </c>
      <c r="H25" s="19">
        <f t="shared" si="16"/>
        <v>46666.666666666664</v>
      </c>
      <c r="I25" s="19">
        <f t="shared" si="16"/>
        <v>53333.333333333328</v>
      </c>
      <c r="J25" s="19">
        <f t="shared" si="16"/>
        <v>59999.999999999993</v>
      </c>
      <c r="K25" s="19">
        <f t="shared" si="16"/>
        <v>66666.666666666657</v>
      </c>
      <c r="L25" s="19">
        <f t="shared" si="16"/>
        <v>73333.333333333328</v>
      </c>
      <c r="M25" s="19">
        <f t="shared" si="16"/>
        <v>80000</v>
      </c>
      <c r="N25" s="24"/>
      <c r="O25" s="24"/>
      <c r="P25" s="19"/>
      <c r="Q25" s="19">
        <f>Q24+P25</f>
        <v>0</v>
      </c>
    </row>
    <row r="26" spans="1:17" x14ac:dyDescent="0.25">
      <c r="A26" s="17" t="s">
        <v>103</v>
      </c>
      <c r="B26" s="24"/>
      <c r="C26" s="24">
        <f>C12</f>
        <v>20000</v>
      </c>
      <c r="D26" s="32"/>
      <c r="E26" s="32"/>
      <c r="F26" s="24"/>
      <c r="G26" s="24"/>
      <c r="H26" s="24"/>
      <c r="I26" s="24"/>
      <c r="J26" s="24"/>
      <c r="K26" s="24"/>
      <c r="L26" s="24"/>
      <c r="M26" s="24"/>
      <c r="N26" s="24">
        <f>SUM(B26:M26)</f>
        <v>20000</v>
      </c>
      <c r="O26" s="24"/>
      <c r="P26" s="24"/>
      <c r="Q26" s="24">
        <f>Q12</f>
        <v>30000</v>
      </c>
    </row>
    <row r="27" spans="1:17" x14ac:dyDescent="0.25">
      <c r="A27" s="17" t="s">
        <v>104</v>
      </c>
      <c r="B27" s="24"/>
      <c r="C27" s="24">
        <f>C26</f>
        <v>20000</v>
      </c>
      <c r="D27" s="32">
        <f>D26+C27</f>
        <v>20000</v>
      </c>
      <c r="E27" s="32">
        <f>E26+D27</f>
        <v>20000</v>
      </c>
      <c r="F27" s="24">
        <f>F26+E27</f>
        <v>20000</v>
      </c>
      <c r="G27" s="24">
        <f t="shared" ref="G27:M27" si="17">G26+F27</f>
        <v>20000</v>
      </c>
      <c r="H27" s="24">
        <f t="shared" si="17"/>
        <v>20000</v>
      </c>
      <c r="I27" s="24">
        <f t="shared" si="17"/>
        <v>20000</v>
      </c>
      <c r="J27" s="24">
        <f t="shared" si="17"/>
        <v>20000</v>
      </c>
      <c r="K27" s="24">
        <f t="shared" si="17"/>
        <v>20000</v>
      </c>
      <c r="L27" s="24">
        <f t="shared" si="17"/>
        <v>20000</v>
      </c>
      <c r="M27" s="24">
        <f t="shared" si="17"/>
        <v>20000</v>
      </c>
      <c r="N27" s="24"/>
      <c r="O27" s="24"/>
      <c r="P27" s="24"/>
      <c r="Q27" s="24">
        <f>Q26</f>
        <v>30000</v>
      </c>
    </row>
    <row r="28" spans="1:17" x14ac:dyDescent="0.25">
      <c r="A28" s="17" t="s">
        <v>105</v>
      </c>
      <c r="B28" s="24">
        <f t="shared" ref="B28:M28" si="18">SUM(B25/B9*B10)+B27</f>
        <v>80000</v>
      </c>
      <c r="C28" s="24">
        <f t="shared" si="18"/>
        <v>100000</v>
      </c>
      <c r="D28" s="24">
        <f t="shared" si="18"/>
        <v>100000</v>
      </c>
      <c r="E28" s="24">
        <f t="shared" si="18"/>
        <v>100000</v>
      </c>
      <c r="F28" s="24">
        <f t="shared" si="18"/>
        <v>100000</v>
      </c>
      <c r="G28" s="24">
        <f t="shared" si="18"/>
        <v>100000</v>
      </c>
      <c r="H28" s="24">
        <f t="shared" si="18"/>
        <v>99999.999999999985</v>
      </c>
      <c r="I28" s="24">
        <f t="shared" si="18"/>
        <v>99999.999999999985</v>
      </c>
      <c r="J28" s="24">
        <f t="shared" si="18"/>
        <v>99999.999999999985</v>
      </c>
      <c r="K28" s="24">
        <f t="shared" si="18"/>
        <v>99999.999999999985</v>
      </c>
      <c r="L28" s="24">
        <f t="shared" si="18"/>
        <v>99999.999999999985</v>
      </c>
      <c r="M28" s="24">
        <f t="shared" si="18"/>
        <v>100000</v>
      </c>
      <c r="N28" s="24"/>
      <c r="O28" s="24"/>
      <c r="P28" s="24"/>
      <c r="Q28" s="24">
        <f>SUM(M25+Q27)</f>
        <v>110000</v>
      </c>
    </row>
    <row r="29" spans="1:17" x14ac:dyDescent="0.25">
      <c r="A29" s="17" t="s">
        <v>106</v>
      </c>
      <c r="B29" s="118">
        <f t="shared" ref="B29:M29" si="19">B28/12</f>
        <v>6666.666666666667</v>
      </c>
      <c r="C29" s="118">
        <f t="shared" si="19"/>
        <v>8333.3333333333339</v>
      </c>
      <c r="D29" s="119">
        <f t="shared" si="19"/>
        <v>8333.3333333333339</v>
      </c>
      <c r="E29" s="119">
        <f t="shared" si="19"/>
        <v>8333.3333333333339</v>
      </c>
      <c r="F29" s="118">
        <f t="shared" si="19"/>
        <v>8333.3333333333339</v>
      </c>
      <c r="G29" s="119">
        <f t="shared" si="19"/>
        <v>8333.3333333333339</v>
      </c>
      <c r="H29" s="119">
        <f t="shared" si="19"/>
        <v>8333.3333333333321</v>
      </c>
      <c r="I29" s="118">
        <f t="shared" si="19"/>
        <v>8333.3333333333321</v>
      </c>
      <c r="J29" s="118">
        <f t="shared" si="19"/>
        <v>8333.3333333333321</v>
      </c>
      <c r="K29" s="118">
        <f t="shared" si="19"/>
        <v>8333.3333333333321</v>
      </c>
      <c r="L29" s="118">
        <f t="shared" si="19"/>
        <v>8333.3333333333321</v>
      </c>
      <c r="M29" s="118">
        <f t="shared" si="19"/>
        <v>8333.3333333333339</v>
      </c>
      <c r="P29" s="24"/>
      <c r="Q29" s="118">
        <f>Q28/12</f>
        <v>9166.6666666666661</v>
      </c>
    </row>
    <row r="30" spans="1:17" x14ac:dyDescent="0.25">
      <c r="A30" s="42"/>
    </row>
  </sheetData>
  <mergeCells count="1">
    <mergeCell ref="A1:Q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D1A5-68FD-4061-96F9-81482391F25F}">
  <sheetPr>
    <tabColor rgb="FF00B0F0"/>
  </sheetPr>
  <dimension ref="A1:Q4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.55468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0" t="s">
        <v>28</v>
      </c>
      <c r="C6" s="50" t="s">
        <v>28</v>
      </c>
      <c r="D6" s="50" t="s">
        <v>28</v>
      </c>
      <c r="E6" s="50" t="s">
        <v>28</v>
      </c>
      <c r="F6" s="50" t="s">
        <v>28</v>
      </c>
      <c r="G6" s="50" t="s">
        <v>28</v>
      </c>
      <c r="H6" s="50" t="s">
        <v>28</v>
      </c>
      <c r="I6" s="50" t="s">
        <v>28</v>
      </c>
      <c r="J6" s="50" t="s">
        <v>28</v>
      </c>
      <c r="K6" s="50" t="s">
        <v>28</v>
      </c>
      <c r="L6" s="50" t="s">
        <v>28</v>
      </c>
      <c r="M6" s="50" t="s">
        <v>28</v>
      </c>
      <c r="N6" s="36"/>
    </row>
    <row r="7" spans="1:14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36"/>
    </row>
    <row r="8" spans="1:14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30</v>
      </c>
      <c r="L8" s="15">
        <v>30</v>
      </c>
      <c r="M8" s="15">
        <v>30</v>
      </c>
      <c r="N8" s="45">
        <f t="shared" ref="N8" si="0">SUM(B8:M8)</f>
        <v>360</v>
      </c>
    </row>
    <row r="9" spans="1:14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M9" si="1">D8+C9</f>
        <v>90</v>
      </c>
      <c r="E9" s="15">
        <f t="shared" si="1"/>
        <v>120</v>
      </c>
      <c r="F9" s="15">
        <f t="shared" si="1"/>
        <v>150</v>
      </c>
      <c r="G9" s="15">
        <f t="shared" si="1"/>
        <v>180</v>
      </c>
      <c r="H9" s="15">
        <f t="shared" si="1"/>
        <v>210</v>
      </c>
      <c r="I9" s="15">
        <f t="shared" si="1"/>
        <v>240</v>
      </c>
      <c r="J9" s="15">
        <f t="shared" si="1"/>
        <v>270</v>
      </c>
      <c r="K9" s="15">
        <f t="shared" si="1"/>
        <v>300</v>
      </c>
      <c r="L9" s="15">
        <f t="shared" si="1"/>
        <v>330</v>
      </c>
      <c r="M9" s="15">
        <f t="shared" si="1"/>
        <v>360</v>
      </c>
      <c r="N9" s="36"/>
    </row>
    <row r="10" spans="1:14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64">
        <v>360</v>
      </c>
      <c r="M10" s="64">
        <v>360</v>
      </c>
      <c r="N10" s="69"/>
    </row>
    <row r="11" spans="1:14" x14ac:dyDescent="0.25">
      <c r="A11" s="18" t="s">
        <v>337</v>
      </c>
      <c r="B11" s="112">
        <f>B12</f>
        <v>4000</v>
      </c>
      <c r="C11" s="112">
        <f>C12+B11</f>
        <v>8000</v>
      </c>
      <c r="D11" s="112">
        <f t="shared" ref="D11:M11" si="2">D12+C11</f>
        <v>12000</v>
      </c>
      <c r="E11" s="112">
        <f t="shared" si="2"/>
        <v>16000</v>
      </c>
      <c r="F11" s="112">
        <f t="shared" si="2"/>
        <v>20000</v>
      </c>
      <c r="G11" s="112">
        <f t="shared" si="2"/>
        <v>24000</v>
      </c>
      <c r="H11" s="112">
        <f t="shared" si="2"/>
        <v>28000</v>
      </c>
      <c r="I11" s="112">
        <f t="shared" si="2"/>
        <v>32000</v>
      </c>
      <c r="J11" s="112">
        <f t="shared" si="2"/>
        <v>36000</v>
      </c>
      <c r="K11" s="112">
        <f t="shared" si="2"/>
        <v>40000</v>
      </c>
      <c r="L11" s="112">
        <f t="shared" si="2"/>
        <v>44000</v>
      </c>
      <c r="M11" s="112">
        <f t="shared" si="2"/>
        <v>48000</v>
      </c>
      <c r="N11" s="46"/>
    </row>
    <row r="12" spans="1:14" x14ac:dyDescent="0.25">
      <c r="A12" s="17" t="s">
        <v>13</v>
      </c>
      <c r="B12" s="19">
        <v>4000</v>
      </c>
      <c r="C12" s="19">
        <v>4000</v>
      </c>
      <c r="D12" s="19">
        <v>4000</v>
      </c>
      <c r="E12" s="19">
        <v>4000</v>
      </c>
      <c r="F12" s="19">
        <v>4000</v>
      </c>
      <c r="G12" s="19">
        <v>4000</v>
      </c>
      <c r="H12" s="19">
        <v>4000</v>
      </c>
      <c r="I12" s="19">
        <v>4000</v>
      </c>
      <c r="J12" s="19">
        <v>4000</v>
      </c>
      <c r="K12" s="19">
        <v>4000</v>
      </c>
      <c r="L12" s="19">
        <v>4000</v>
      </c>
      <c r="M12" s="19">
        <v>4000</v>
      </c>
      <c r="N12" s="24">
        <f t="shared" ref="N12:N17" si="3">SUM(B12:M12)</f>
        <v>48000</v>
      </c>
    </row>
    <row r="13" spans="1:14" x14ac:dyDescent="0.25">
      <c r="A13" s="17" t="s">
        <v>35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>
        <f>M11/12</f>
        <v>4000</v>
      </c>
      <c r="N13" s="24">
        <f t="shared" si="3"/>
        <v>4000</v>
      </c>
    </row>
    <row r="14" spans="1:14" x14ac:dyDescent="0.25">
      <c r="A14" s="17" t="s">
        <v>25</v>
      </c>
      <c r="B14" s="19"/>
      <c r="C14" s="19"/>
      <c r="D14" s="19"/>
      <c r="E14" s="19">
        <v>200</v>
      </c>
      <c r="F14" s="19">
        <v>200</v>
      </c>
      <c r="G14" s="19">
        <v>200</v>
      </c>
      <c r="H14" s="19">
        <v>200</v>
      </c>
      <c r="I14" s="19">
        <v>200</v>
      </c>
      <c r="J14" s="19">
        <v>200</v>
      </c>
      <c r="K14" s="19">
        <v>200</v>
      </c>
      <c r="L14" s="19">
        <v>200</v>
      </c>
      <c r="M14" s="19">
        <v>200</v>
      </c>
      <c r="N14" s="24">
        <f t="shared" si="3"/>
        <v>1800</v>
      </c>
    </row>
    <row r="15" spans="1:14" x14ac:dyDescent="0.25">
      <c r="A15" s="17" t="s">
        <v>297</v>
      </c>
      <c r="B15" s="19"/>
      <c r="C15" s="19"/>
      <c r="D15" s="19"/>
      <c r="E15" s="19">
        <v>5000</v>
      </c>
      <c r="F15" s="19"/>
      <c r="G15" s="19"/>
      <c r="H15" s="19"/>
      <c r="I15" s="19"/>
      <c r="J15" s="19"/>
      <c r="K15" s="19"/>
      <c r="L15" s="19"/>
      <c r="M15" s="19"/>
      <c r="N15" s="24">
        <f t="shared" si="3"/>
        <v>5000</v>
      </c>
    </row>
    <row r="16" spans="1:14" x14ac:dyDescent="0.25">
      <c r="A16" s="17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>
        <f t="shared" si="3"/>
        <v>0</v>
      </c>
    </row>
    <row r="17" spans="1:17" x14ac:dyDescent="0.25">
      <c r="A17" s="21" t="s">
        <v>14</v>
      </c>
      <c r="B17" s="22">
        <f t="shared" ref="B17:M17" si="4">SUM(B12:B16)</f>
        <v>4000</v>
      </c>
      <c r="C17" s="22">
        <f t="shared" si="4"/>
        <v>4000</v>
      </c>
      <c r="D17" s="22">
        <f t="shared" si="4"/>
        <v>4000</v>
      </c>
      <c r="E17" s="22">
        <f t="shared" si="4"/>
        <v>9200</v>
      </c>
      <c r="F17" s="22">
        <f t="shared" si="4"/>
        <v>4200</v>
      </c>
      <c r="G17" s="22">
        <f t="shared" si="4"/>
        <v>4200</v>
      </c>
      <c r="H17" s="22">
        <f t="shared" si="4"/>
        <v>4200</v>
      </c>
      <c r="I17" s="22">
        <f t="shared" si="4"/>
        <v>4200</v>
      </c>
      <c r="J17" s="22">
        <f t="shared" si="4"/>
        <v>4200</v>
      </c>
      <c r="K17" s="22">
        <f t="shared" si="4"/>
        <v>4200</v>
      </c>
      <c r="L17" s="22">
        <f t="shared" si="4"/>
        <v>4200</v>
      </c>
      <c r="M17" s="22">
        <f t="shared" si="4"/>
        <v>8200</v>
      </c>
      <c r="N17" s="22">
        <f t="shared" si="3"/>
        <v>58800</v>
      </c>
    </row>
    <row r="18" spans="1:17" x14ac:dyDescent="0.25">
      <c r="A18" s="17" t="s">
        <v>70</v>
      </c>
      <c r="B18" s="59">
        <f>Ansätze!H48</f>
        <v>0.01</v>
      </c>
      <c r="C18" s="59">
        <f>B18</f>
        <v>0.01</v>
      </c>
      <c r="D18" s="59">
        <f>B18</f>
        <v>0.01</v>
      </c>
      <c r="E18" s="59">
        <f>Ansätze!H58</f>
        <v>1.4999999999999999E-2</v>
      </c>
      <c r="F18" s="59">
        <f>Ansätze!H58</f>
        <v>1.4999999999999999E-2</v>
      </c>
      <c r="G18" s="59">
        <f>Ansätze!H59</f>
        <v>1.6E-2</v>
      </c>
      <c r="H18" s="59">
        <f>Ansätze!H59</f>
        <v>1.6E-2</v>
      </c>
      <c r="I18" s="59">
        <f>Ansätze!H59</f>
        <v>1.6E-2</v>
      </c>
      <c r="J18" s="59">
        <f>Ansätze!H59</f>
        <v>1.6E-2</v>
      </c>
      <c r="K18" s="59">
        <f>Ansätze!H60</f>
        <v>1.6E-2</v>
      </c>
      <c r="L18" s="59">
        <f>Ansätze!H60</f>
        <v>1.6E-2</v>
      </c>
      <c r="M18" s="59">
        <f>Ansätze!H66</f>
        <v>1.9E-2</v>
      </c>
      <c r="N18" s="17"/>
      <c r="O18" s="43"/>
      <c r="P18" s="42"/>
      <c r="Q18" s="42"/>
    </row>
    <row r="19" spans="1:17" x14ac:dyDescent="0.25">
      <c r="A19" s="17" t="s">
        <v>77</v>
      </c>
      <c r="B19" s="24">
        <f>B25*B18</f>
        <v>40</v>
      </c>
      <c r="C19" s="24">
        <f t="shared" ref="C19:M19" si="5">C25*C18-B20</f>
        <v>40</v>
      </c>
      <c r="D19" s="24">
        <f t="shared" si="5"/>
        <v>40</v>
      </c>
      <c r="E19" s="24">
        <f t="shared" si="5"/>
        <v>198</v>
      </c>
      <c r="F19" s="24">
        <f t="shared" si="5"/>
        <v>63</v>
      </c>
      <c r="G19" s="24">
        <f t="shared" si="5"/>
        <v>92.600000000000023</v>
      </c>
      <c r="H19" s="24">
        <f t="shared" si="5"/>
        <v>67.199999999999932</v>
      </c>
      <c r="I19" s="24">
        <f t="shared" si="5"/>
        <v>67.200000000000045</v>
      </c>
      <c r="J19" s="24">
        <f t="shared" si="5"/>
        <v>67.200000000000045</v>
      </c>
      <c r="K19" s="24">
        <f t="shared" si="5"/>
        <v>67.199999999999932</v>
      </c>
      <c r="L19" s="24">
        <f t="shared" si="5"/>
        <v>67.200000000000045</v>
      </c>
      <c r="M19" s="24">
        <f t="shared" si="5"/>
        <v>307.60000000000002</v>
      </c>
      <c r="N19" s="24">
        <f>SUM(B19:M19)</f>
        <v>1117.2</v>
      </c>
    </row>
    <row r="20" spans="1:17" x14ac:dyDescent="0.25">
      <c r="A20" s="41" t="s">
        <v>78</v>
      </c>
      <c r="B20" s="26">
        <f>B19</f>
        <v>40</v>
      </c>
      <c r="C20" s="26">
        <f>B20+C19</f>
        <v>80</v>
      </c>
      <c r="D20" s="26">
        <f t="shared" ref="D20:M20" si="6">C20+D19</f>
        <v>120</v>
      </c>
      <c r="E20" s="26">
        <f t="shared" si="6"/>
        <v>318</v>
      </c>
      <c r="F20" s="26">
        <f t="shared" si="6"/>
        <v>381</v>
      </c>
      <c r="G20" s="26">
        <f t="shared" si="6"/>
        <v>473.6</v>
      </c>
      <c r="H20" s="26">
        <f t="shared" si="6"/>
        <v>540.79999999999995</v>
      </c>
      <c r="I20" s="26">
        <f t="shared" si="6"/>
        <v>608</v>
      </c>
      <c r="J20" s="26">
        <f t="shared" si="6"/>
        <v>675.2</v>
      </c>
      <c r="K20" s="26">
        <f t="shared" si="6"/>
        <v>742.4</v>
      </c>
      <c r="L20" s="26">
        <f t="shared" si="6"/>
        <v>809.6</v>
      </c>
      <c r="M20" s="26">
        <f t="shared" si="6"/>
        <v>1117.2</v>
      </c>
      <c r="N20" s="32"/>
    </row>
    <row r="21" spans="1:17" x14ac:dyDescent="0.25">
      <c r="A21" s="18" t="s">
        <v>79</v>
      </c>
      <c r="B21" s="27">
        <f>B19</f>
        <v>40</v>
      </c>
      <c r="C21" s="27">
        <f t="shared" ref="C21:M21" si="7">C19</f>
        <v>40</v>
      </c>
      <c r="D21" s="27">
        <f t="shared" si="7"/>
        <v>40</v>
      </c>
      <c r="E21" s="27">
        <f t="shared" si="7"/>
        <v>198</v>
      </c>
      <c r="F21" s="27">
        <f t="shared" si="7"/>
        <v>63</v>
      </c>
      <c r="G21" s="27">
        <f t="shared" si="7"/>
        <v>92.600000000000023</v>
      </c>
      <c r="H21" s="27">
        <f t="shared" si="7"/>
        <v>67.199999999999932</v>
      </c>
      <c r="I21" s="27">
        <f t="shared" si="7"/>
        <v>67.200000000000045</v>
      </c>
      <c r="J21" s="27">
        <f t="shared" si="7"/>
        <v>67.200000000000045</v>
      </c>
      <c r="K21" s="27">
        <f t="shared" si="7"/>
        <v>67.199999999999932</v>
      </c>
      <c r="L21" s="27">
        <f t="shared" si="7"/>
        <v>67.200000000000045</v>
      </c>
      <c r="M21" s="27">
        <f t="shared" si="7"/>
        <v>307.60000000000002</v>
      </c>
      <c r="N21" s="24">
        <f>SUM(B21:M21)</f>
        <v>1117.2</v>
      </c>
    </row>
    <row r="22" spans="1:17" x14ac:dyDescent="0.25">
      <c r="A22" s="42" t="s">
        <v>16</v>
      </c>
      <c r="B22" s="28">
        <f>B17-B21</f>
        <v>3960</v>
      </c>
      <c r="C22" s="28">
        <f t="shared" ref="C22:M22" si="8">C17-C21</f>
        <v>3960</v>
      </c>
      <c r="D22" s="28">
        <f t="shared" si="8"/>
        <v>3960</v>
      </c>
      <c r="E22" s="28">
        <f t="shared" si="8"/>
        <v>9002</v>
      </c>
      <c r="F22" s="28">
        <f t="shared" si="8"/>
        <v>4137</v>
      </c>
      <c r="G22" s="28">
        <f t="shared" si="8"/>
        <v>4107.3999999999996</v>
      </c>
      <c r="H22" s="28">
        <f t="shared" si="8"/>
        <v>4132.8</v>
      </c>
      <c r="I22" s="28">
        <f t="shared" si="8"/>
        <v>4132.8</v>
      </c>
      <c r="J22" s="28">
        <f t="shared" si="8"/>
        <v>4132.8</v>
      </c>
      <c r="K22" s="28">
        <f t="shared" si="8"/>
        <v>4132.8</v>
      </c>
      <c r="L22" s="28">
        <f t="shared" si="8"/>
        <v>4132.8</v>
      </c>
      <c r="M22" s="28">
        <f t="shared" si="8"/>
        <v>7892.4</v>
      </c>
      <c r="N22" s="43">
        <f>SUM(B22:M22)</f>
        <v>57682.800000000017</v>
      </c>
    </row>
    <row r="23" spans="1:17" x14ac:dyDescent="0.25">
      <c r="A23" s="17"/>
      <c r="N23" s="17"/>
    </row>
    <row r="24" spans="1:17" x14ac:dyDescent="0.25">
      <c r="A24" s="17" t="s">
        <v>55</v>
      </c>
      <c r="B24" s="51">
        <f t="shared" ref="B24:M24" si="9">SUM(B12:B16)</f>
        <v>4000</v>
      </c>
      <c r="C24" s="51">
        <f t="shared" si="9"/>
        <v>4000</v>
      </c>
      <c r="D24" s="51">
        <f t="shared" si="9"/>
        <v>4000</v>
      </c>
      <c r="E24" s="51">
        <f t="shared" si="9"/>
        <v>9200</v>
      </c>
      <c r="F24" s="51">
        <f t="shared" si="9"/>
        <v>4200</v>
      </c>
      <c r="G24" s="51">
        <f t="shared" si="9"/>
        <v>4200</v>
      </c>
      <c r="H24" s="51">
        <f t="shared" si="9"/>
        <v>4200</v>
      </c>
      <c r="I24" s="51">
        <f t="shared" si="9"/>
        <v>4200</v>
      </c>
      <c r="J24" s="51">
        <f t="shared" si="9"/>
        <v>4200</v>
      </c>
      <c r="K24" s="51">
        <f t="shared" si="9"/>
        <v>4200</v>
      </c>
      <c r="L24" s="51">
        <f t="shared" si="9"/>
        <v>4200</v>
      </c>
      <c r="M24" s="51">
        <f t="shared" si="9"/>
        <v>8200</v>
      </c>
      <c r="N24" s="24">
        <f>SUM(B24:M24)</f>
        <v>58800</v>
      </c>
    </row>
    <row r="25" spans="1:17" x14ac:dyDescent="0.25">
      <c r="A25" s="17" t="s">
        <v>56</v>
      </c>
      <c r="B25" s="24">
        <f>B24</f>
        <v>4000</v>
      </c>
      <c r="C25" s="24">
        <f t="shared" ref="C25:M25" si="10">B25+C24</f>
        <v>8000</v>
      </c>
      <c r="D25" s="24">
        <f t="shared" si="10"/>
        <v>12000</v>
      </c>
      <c r="E25" s="24">
        <f t="shared" si="10"/>
        <v>21200</v>
      </c>
      <c r="F25" s="24">
        <f t="shared" si="10"/>
        <v>25400</v>
      </c>
      <c r="G25" s="24">
        <f t="shared" si="10"/>
        <v>29600</v>
      </c>
      <c r="H25" s="24">
        <f t="shared" si="10"/>
        <v>33800</v>
      </c>
      <c r="I25" s="24">
        <f t="shared" si="10"/>
        <v>38000</v>
      </c>
      <c r="J25" s="24">
        <f t="shared" si="10"/>
        <v>42200</v>
      </c>
      <c r="K25" s="24">
        <f t="shared" si="10"/>
        <v>46400</v>
      </c>
      <c r="L25" s="24">
        <f t="shared" si="10"/>
        <v>50600</v>
      </c>
      <c r="M25" s="24">
        <f t="shared" si="10"/>
        <v>58800</v>
      </c>
      <c r="N25" s="24"/>
    </row>
    <row r="26" spans="1:17" x14ac:dyDescent="0.25">
      <c r="A26" s="17" t="s">
        <v>101</v>
      </c>
      <c r="B26" s="24">
        <f>B12+B13+B14</f>
        <v>4000</v>
      </c>
      <c r="C26" s="24">
        <f t="shared" ref="C26:M26" si="11">C12+C13+C14</f>
        <v>4000</v>
      </c>
      <c r="D26" s="24">
        <f t="shared" si="11"/>
        <v>4000</v>
      </c>
      <c r="E26" s="24">
        <f t="shared" si="11"/>
        <v>4200</v>
      </c>
      <c r="F26" s="24">
        <f t="shared" si="11"/>
        <v>4200</v>
      </c>
      <c r="G26" s="24">
        <f t="shared" si="11"/>
        <v>4200</v>
      </c>
      <c r="H26" s="24">
        <f t="shared" si="11"/>
        <v>4200</v>
      </c>
      <c r="I26" s="24">
        <f t="shared" si="11"/>
        <v>4200</v>
      </c>
      <c r="J26" s="24">
        <f t="shared" si="11"/>
        <v>4200</v>
      </c>
      <c r="K26" s="24">
        <f t="shared" si="11"/>
        <v>4200</v>
      </c>
      <c r="L26" s="24">
        <f t="shared" si="11"/>
        <v>4200</v>
      </c>
      <c r="M26" s="24">
        <f t="shared" si="11"/>
        <v>8200</v>
      </c>
      <c r="N26" s="24">
        <f>SUM(B26:M26)</f>
        <v>53800</v>
      </c>
    </row>
    <row r="27" spans="1:17" x14ac:dyDescent="0.25">
      <c r="A27" s="17" t="s">
        <v>102</v>
      </c>
      <c r="B27" s="24">
        <f>B26</f>
        <v>4000</v>
      </c>
      <c r="C27" s="24">
        <f>C26+B27</f>
        <v>8000</v>
      </c>
      <c r="D27" s="24">
        <f t="shared" ref="D27:M27" si="12">D26+C27</f>
        <v>12000</v>
      </c>
      <c r="E27" s="24">
        <f t="shared" si="12"/>
        <v>16200</v>
      </c>
      <c r="F27" s="24">
        <f t="shared" si="12"/>
        <v>20400</v>
      </c>
      <c r="G27" s="24">
        <f t="shared" si="12"/>
        <v>24600</v>
      </c>
      <c r="H27" s="24">
        <f t="shared" si="12"/>
        <v>28800</v>
      </c>
      <c r="I27" s="24">
        <f t="shared" si="12"/>
        <v>33000</v>
      </c>
      <c r="J27" s="24">
        <f t="shared" si="12"/>
        <v>37200</v>
      </c>
      <c r="K27" s="24">
        <f t="shared" si="12"/>
        <v>41400</v>
      </c>
      <c r="L27" s="24">
        <f t="shared" si="12"/>
        <v>45600</v>
      </c>
      <c r="M27" s="24">
        <f t="shared" si="12"/>
        <v>53800</v>
      </c>
      <c r="N27" s="24"/>
    </row>
    <row r="28" spans="1:17" x14ac:dyDescent="0.25">
      <c r="A28" s="17" t="s">
        <v>103</v>
      </c>
      <c r="B28" s="24"/>
      <c r="C28" s="24"/>
      <c r="D28" s="24"/>
      <c r="E28" s="24">
        <f>E15</f>
        <v>5000</v>
      </c>
      <c r="F28" s="24"/>
      <c r="G28" s="24"/>
      <c r="H28" s="24"/>
      <c r="I28" s="24"/>
      <c r="J28" s="24"/>
      <c r="K28" s="24"/>
      <c r="L28" s="24"/>
      <c r="M28" s="24"/>
      <c r="N28" s="24"/>
    </row>
    <row r="29" spans="1:17" x14ac:dyDescent="0.25">
      <c r="A29" s="17" t="s">
        <v>104</v>
      </c>
      <c r="B29" s="24">
        <f>B28</f>
        <v>0</v>
      </c>
      <c r="C29" s="24">
        <f>C28+B29</f>
        <v>0</v>
      </c>
      <c r="D29" s="24">
        <f>D28+C29</f>
        <v>0</v>
      </c>
      <c r="E29" s="24">
        <f>E28</f>
        <v>5000</v>
      </c>
      <c r="F29" s="24">
        <f>F28+E29</f>
        <v>5000</v>
      </c>
      <c r="G29" s="24">
        <f t="shared" ref="G29:M29" si="13">G28+F29</f>
        <v>5000</v>
      </c>
      <c r="H29" s="24">
        <f t="shared" si="13"/>
        <v>5000</v>
      </c>
      <c r="I29" s="24">
        <f t="shared" si="13"/>
        <v>5000</v>
      </c>
      <c r="J29" s="24">
        <f t="shared" si="13"/>
        <v>5000</v>
      </c>
      <c r="K29" s="24">
        <f t="shared" si="13"/>
        <v>5000</v>
      </c>
      <c r="L29" s="24">
        <f t="shared" si="13"/>
        <v>5000</v>
      </c>
      <c r="M29" s="24">
        <f t="shared" si="13"/>
        <v>5000</v>
      </c>
      <c r="N29" s="24"/>
    </row>
    <row r="30" spans="1:17" x14ac:dyDescent="0.25">
      <c r="A30" s="17" t="s">
        <v>105</v>
      </c>
      <c r="B30" s="24">
        <f>SUM(B27/B9*B10)+B29</f>
        <v>48000</v>
      </c>
      <c r="C30" s="24">
        <f t="shared" ref="C30:M30" si="14">SUM(C27/C9*C10)+C29</f>
        <v>48000</v>
      </c>
      <c r="D30" s="24">
        <f t="shared" si="14"/>
        <v>48000</v>
      </c>
      <c r="E30" s="24">
        <f t="shared" si="14"/>
        <v>53600</v>
      </c>
      <c r="F30" s="24">
        <f t="shared" si="14"/>
        <v>53960</v>
      </c>
      <c r="G30" s="24">
        <f t="shared" si="14"/>
        <v>54200</v>
      </c>
      <c r="H30" s="24">
        <f t="shared" si="14"/>
        <v>54371.428571428572</v>
      </c>
      <c r="I30" s="24">
        <f t="shared" si="14"/>
        <v>54500</v>
      </c>
      <c r="J30" s="24">
        <f t="shared" si="14"/>
        <v>54600</v>
      </c>
      <c r="K30" s="24">
        <f t="shared" si="14"/>
        <v>54680</v>
      </c>
      <c r="L30" s="24">
        <f t="shared" si="14"/>
        <v>54745.454545454544</v>
      </c>
      <c r="M30" s="24">
        <f t="shared" si="14"/>
        <v>58800.000000000007</v>
      </c>
      <c r="N30" s="24"/>
    </row>
    <row r="31" spans="1:17" x14ac:dyDescent="0.25">
      <c r="A31" s="17" t="s">
        <v>106</v>
      </c>
      <c r="B31" s="118">
        <f>SUM(B30/12)</f>
        <v>4000</v>
      </c>
      <c r="C31" s="118">
        <f t="shared" ref="C31:M31" si="15">SUM(C30/12)</f>
        <v>4000</v>
      </c>
      <c r="D31" s="118">
        <f t="shared" si="15"/>
        <v>4000</v>
      </c>
      <c r="E31" s="118">
        <f t="shared" si="15"/>
        <v>4466.666666666667</v>
      </c>
      <c r="F31" s="118">
        <f t="shared" si="15"/>
        <v>4496.666666666667</v>
      </c>
      <c r="G31" s="118">
        <f t="shared" si="15"/>
        <v>4516.666666666667</v>
      </c>
      <c r="H31" s="118">
        <f t="shared" si="15"/>
        <v>4530.9523809523807</v>
      </c>
      <c r="I31" s="118">
        <f t="shared" si="15"/>
        <v>4541.666666666667</v>
      </c>
      <c r="J31" s="118">
        <f t="shared" si="15"/>
        <v>4550</v>
      </c>
      <c r="K31" s="118">
        <f t="shared" si="15"/>
        <v>4556.666666666667</v>
      </c>
      <c r="L31" s="118">
        <f t="shared" si="15"/>
        <v>4562.121212121212</v>
      </c>
      <c r="M31" s="118">
        <f t="shared" si="15"/>
        <v>4900.0000000000009</v>
      </c>
      <c r="N31" s="24"/>
    </row>
    <row r="32" spans="1:17" x14ac:dyDescent="0.25">
      <c r="A32" s="17"/>
    </row>
    <row r="33" spans="1:13" s="25" customFormat="1" x14ac:dyDescent="0.25"/>
    <row r="34" spans="1:13" s="25" customFormat="1" x14ac:dyDescent="0.25"/>
    <row r="35" spans="1:13" s="25" customFormat="1" x14ac:dyDescent="0.25"/>
    <row r="36" spans="1:13" s="25" customFormat="1" x14ac:dyDescent="0.25"/>
    <row r="37" spans="1:13" s="25" customFormat="1" x14ac:dyDescent="0.25"/>
    <row r="38" spans="1:13" s="25" customFormat="1" x14ac:dyDescent="0.25"/>
    <row r="39" spans="1:13" s="25" customFormat="1" x14ac:dyDescent="0.25"/>
    <row r="40" spans="1:13" s="25" customFormat="1" x14ac:dyDescent="0.25">
      <c r="H40" s="48"/>
    </row>
    <row r="41" spans="1:13" s="25" customFormat="1" x14ac:dyDescent="0.25"/>
    <row r="42" spans="1:13" s="25" customFormat="1" x14ac:dyDescent="0.25"/>
    <row r="43" spans="1:13" s="25" customFormat="1" x14ac:dyDescent="0.25">
      <c r="A43" s="47"/>
      <c r="B43" s="47"/>
      <c r="C43" s="47"/>
    </row>
    <row r="44" spans="1:13" s="25" customFormat="1" ht="47.4" customHeight="1" x14ac:dyDescent="0.25">
      <c r="A44" s="192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</row>
    <row r="45" spans="1:13" s="25" customFormat="1" x14ac:dyDescent="0.25"/>
  </sheetData>
  <mergeCells count="2">
    <mergeCell ref="A1:N1"/>
    <mergeCell ref="A44:M44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6 E29" formula="1"/>
  </ignoredErrors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8516-E7A3-48C4-B7BC-B5552DCD27AE}">
  <sheetPr>
    <tabColor rgb="FF00B050"/>
  </sheetPr>
  <dimension ref="A1:P5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88671875" style="13" customWidth="1"/>
    <col min="2" max="2" width="8.109375" style="13" customWidth="1"/>
    <col min="3" max="15" width="8.6640625" style="13" customWidth="1"/>
    <col min="16" max="16384" width="11.5546875" style="13"/>
  </cols>
  <sheetData>
    <row r="1" spans="1:15" s="12" customFormat="1" x14ac:dyDescent="0.25">
      <c r="A1" s="190" t="s">
        <v>376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5" s="12" customFormat="1" x14ac:dyDescent="0.25">
      <c r="A2" s="13" t="s">
        <v>37</v>
      </c>
      <c r="B2" s="13"/>
      <c r="C2" s="13" t="s">
        <v>64</v>
      </c>
      <c r="D2" s="13"/>
    </row>
    <row r="3" spans="1:15" x14ac:dyDescent="0.25">
      <c r="A3" s="13" t="s">
        <v>109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34">
        <v>1</v>
      </c>
      <c r="O3" s="15"/>
    </row>
    <row r="4" spans="1:15" x14ac:dyDescent="0.25">
      <c r="A4" s="13" t="s">
        <v>24</v>
      </c>
      <c r="C4" s="34" t="s">
        <v>31</v>
      </c>
      <c r="D4" s="34" t="s">
        <v>31</v>
      </c>
      <c r="E4" s="34" t="s">
        <v>32</v>
      </c>
      <c r="F4" s="34" t="s">
        <v>32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34" t="s">
        <v>32</v>
      </c>
      <c r="O4" s="15"/>
    </row>
    <row r="5" spans="1:15" s="12" customFormat="1" x14ac:dyDescent="0.25">
      <c r="A5" s="16" t="s">
        <v>21</v>
      </c>
      <c r="B5" s="16" t="s">
        <v>114</v>
      </c>
      <c r="C5" s="35" t="s">
        <v>0</v>
      </c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 t="s">
        <v>7</v>
      </c>
      <c r="K5" s="35" t="s">
        <v>8</v>
      </c>
      <c r="L5" s="35" t="s">
        <v>9</v>
      </c>
      <c r="M5" s="35" t="s">
        <v>10</v>
      </c>
      <c r="N5" s="35" t="s">
        <v>11</v>
      </c>
      <c r="O5" s="35" t="s">
        <v>12</v>
      </c>
    </row>
    <row r="6" spans="1:15" x14ac:dyDescent="0.25">
      <c r="A6" s="17" t="s">
        <v>76</v>
      </c>
      <c r="B6" s="17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37" t="s">
        <v>22</v>
      </c>
      <c r="I6" s="37" t="s">
        <v>22</v>
      </c>
      <c r="J6" s="37" t="s">
        <v>22</v>
      </c>
      <c r="K6" s="37" t="s">
        <v>22</v>
      </c>
      <c r="L6" s="37" t="s">
        <v>22</v>
      </c>
      <c r="M6" s="37" t="s">
        <v>22</v>
      </c>
      <c r="N6" s="37" t="s">
        <v>22</v>
      </c>
      <c r="O6" s="15"/>
    </row>
    <row r="7" spans="1:15" x14ac:dyDescent="0.25">
      <c r="A7" s="13" t="s">
        <v>95</v>
      </c>
      <c r="B7" s="29" t="s">
        <v>100</v>
      </c>
      <c r="C7" s="120"/>
      <c r="D7" s="120"/>
      <c r="E7" s="120"/>
      <c r="F7" s="120"/>
      <c r="G7" s="120"/>
      <c r="H7" s="128" t="s">
        <v>119</v>
      </c>
      <c r="I7" s="120"/>
      <c r="J7" s="120"/>
      <c r="K7" s="120"/>
      <c r="L7" s="120"/>
      <c r="M7" s="120"/>
      <c r="N7" s="120"/>
      <c r="O7" s="15"/>
    </row>
    <row r="8" spans="1:15" x14ac:dyDescent="0.25">
      <c r="A8" s="17" t="s">
        <v>94</v>
      </c>
      <c r="B8" s="29" t="s">
        <v>100</v>
      </c>
      <c r="C8" s="120"/>
      <c r="D8" s="120"/>
      <c r="E8" s="120"/>
      <c r="F8" s="120"/>
      <c r="G8" s="120"/>
      <c r="H8" s="127" t="s">
        <v>17</v>
      </c>
      <c r="I8" s="120"/>
      <c r="J8" s="120"/>
      <c r="K8" s="120"/>
      <c r="L8" s="120"/>
      <c r="M8" s="120"/>
      <c r="N8" s="120"/>
      <c r="O8" s="15"/>
    </row>
    <row r="9" spans="1:15" x14ac:dyDescent="0.25">
      <c r="A9" s="17" t="s">
        <v>97</v>
      </c>
      <c r="B9" s="29" t="s">
        <v>100</v>
      </c>
      <c r="C9" s="36"/>
      <c r="D9" s="36"/>
      <c r="E9" s="36"/>
      <c r="F9" s="36"/>
      <c r="G9" s="36"/>
      <c r="H9" s="127" t="s">
        <v>22</v>
      </c>
      <c r="I9" s="36"/>
      <c r="J9" s="36"/>
      <c r="K9" s="36"/>
      <c r="L9" s="36"/>
      <c r="M9" s="36"/>
      <c r="N9" s="36"/>
      <c r="O9" s="15"/>
    </row>
    <row r="10" spans="1:15" x14ac:dyDescent="0.25">
      <c r="A10" s="13" t="s">
        <v>95</v>
      </c>
      <c r="B10" s="29" t="s">
        <v>96</v>
      </c>
      <c r="C10" s="36"/>
      <c r="D10" s="36"/>
      <c r="E10" s="36"/>
      <c r="F10" s="36"/>
      <c r="G10" s="36"/>
      <c r="H10" s="128" t="s">
        <v>119</v>
      </c>
      <c r="I10" s="36"/>
      <c r="J10" s="36"/>
      <c r="K10" s="36"/>
      <c r="L10" s="36"/>
      <c r="M10" s="36"/>
      <c r="N10" s="36"/>
      <c r="O10" s="15"/>
    </row>
    <row r="11" spans="1:15" x14ac:dyDescent="0.25">
      <c r="A11" s="17" t="s">
        <v>94</v>
      </c>
      <c r="B11" s="29" t="s">
        <v>96</v>
      </c>
      <c r="C11" s="36"/>
      <c r="D11" s="36"/>
      <c r="E11" s="36"/>
      <c r="F11" s="36"/>
      <c r="G11" s="36"/>
      <c r="H11" s="127" t="s">
        <v>17</v>
      </c>
      <c r="I11" s="36"/>
      <c r="J11" s="36"/>
      <c r="K11" s="36"/>
      <c r="L11" s="36"/>
      <c r="M11" s="36"/>
      <c r="N11" s="36"/>
      <c r="O11" s="15"/>
    </row>
    <row r="12" spans="1:15" x14ac:dyDescent="0.25">
      <c r="A12" s="17" t="s">
        <v>97</v>
      </c>
      <c r="B12" s="29" t="s">
        <v>96</v>
      </c>
      <c r="C12" s="36"/>
      <c r="D12" s="36"/>
      <c r="E12" s="36"/>
      <c r="F12" s="36"/>
      <c r="G12" s="36"/>
      <c r="H12" s="127" t="s">
        <v>22</v>
      </c>
      <c r="I12" s="36"/>
      <c r="J12" s="36"/>
      <c r="K12" s="36"/>
      <c r="L12" s="36"/>
      <c r="M12" s="36"/>
      <c r="N12" s="36"/>
      <c r="O12" s="15"/>
    </row>
    <row r="13" spans="1:15" x14ac:dyDescent="0.25">
      <c r="A13" s="17" t="s">
        <v>18</v>
      </c>
      <c r="B13" s="17"/>
      <c r="C13" s="15" t="s">
        <v>27</v>
      </c>
      <c r="D13" s="15" t="s">
        <v>27</v>
      </c>
      <c r="E13" s="15" t="s">
        <v>27</v>
      </c>
      <c r="F13" s="15" t="s">
        <v>27</v>
      </c>
      <c r="G13" s="15" t="s">
        <v>27</v>
      </c>
      <c r="H13" s="15" t="s">
        <v>27</v>
      </c>
      <c r="I13" s="15" t="s">
        <v>27</v>
      </c>
      <c r="J13" s="15" t="s">
        <v>27</v>
      </c>
      <c r="K13" s="15" t="s">
        <v>27</v>
      </c>
      <c r="L13" s="15" t="s">
        <v>27</v>
      </c>
      <c r="M13" s="15" t="s">
        <v>27</v>
      </c>
      <c r="N13" s="15" t="s">
        <v>27</v>
      </c>
      <c r="O13" s="15"/>
    </row>
    <row r="14" spans="1:15" x14ac:dyDescent="0.25">
      <c r="A14" s="17" t="s">
        <v>19</v>
      </c>
      <c r="B14" s="17"/>
      <c r="C14" s="15">
        <v>30</v>
      </c>
      <c r="D14" s="15">
        <v>30</v>
      </c>
      <c r="E14" s="15">
        <v>30</v>
      </c>
      <c r="F14" s="15">
        <v>30</v>
      </c>
      <c r="G14" s="15">
        <v>30</v>
      </c>
      <c r="H14" s="15">
        <v>30</v>
      </c>
      <c r="I14" s="15">
        <v>30</v>
      </c>
      <c r="J14" s="15">
        <v>30</v>
      </c>
      <c r="K14" s="15">
        <v>30</v>
      </c>
      <c r="L14" s="15">
        <v>30</v>
      </c>
      <c r="M14" s="15">
        <v>30</v>
      </c>
      <c r="N14" s="15">
        <v>30</v>
      </c>
      <c r="O14" s="38">
        <f t="shared" ref="O14" si="0">SUM(C14:N14)</f>
        <v>360</v>
      </c>
    </row>
    <row r="15" spans="1:15" x14ac:dyDescent="0.25">
      <c r="A15" s="17" t="s">
        <v>20</v>
      </c>
      <c r="B15" s="17"/>
      <c r="C15" s="15">
        <f>C14</f>
        <v>30</v>
      </c>
      <c r="D15" s="15">
        <f>C15+D14</f>
        <v>60</v>
      </c>
      <c r="E15" s="15">
        <f t="shared" ref="E15:N15" si="1">D15+E14</f>
        <v>90</v>
      </c>
      <c r="F15" s="15">
        <f t="shared" si="1"/>
        <v>120</v>
      </c>
      <c r="G15" s="15">
        <f t="shared" si="1"/>
        <v>150</v>
      </c>
      <c r="H15" s="15">
        <f t="shared" si="1"/>
        <v>180</v>
      </c>
      <c r="I15" s="15">
        <f t="shared" si="1"/>
        <v>210</v>
      </c>
      <c r="J15" s="15">
        <f t="shared" si="1"/>
        <v>240</v>
      </c>
      <c r="K15" s="15">
        <f t="shared" si="1"/>
        <v>270</v>
      </c>
      <c r="L15" s="15">
        <f t="shared" si="1"/>
        <v>300</v>
      </c>
      <c r="M15" s="15">
        <f t="shared" si="1"/>
        <v>330</v>
      </c>
      <c r="N15" s="15">
        <f t="shared" si="1"/>
        <v>360</v>
      </c>
      <c r="O15" s="15"/>
    </row>
    <row r="16" spans="1:15" x14ac:dyDescent="0.25">
      <c r="A16" s="41" t="s">
        <v>23</v>
      </c>
      <c r="B16" s="41"/>
      <c r="C16" s="64">
        <v>360</v>
      </c>
      <c r="D16" s="64">
        <v>360</v>
      </c>
      <c r="E16" s="64">
        <v>360</v>
      </c>
      <c r="F16" s="64">
        <v>360</v>
      </c>
      <c r="G16" s="64">
        <v>360</v>
      </c>
      <c r="H16" s="64">
        <v>360</v>
      </c>
      <c r="I16" s="64">
        <v>360</v>
      </c>
      <c r="J16" s="64">
        <v>360</v>
      </c>
      <c r="K16" s="64">
        <v>360</v>
      </c>
      <c r="L16" s="64">
        <v>360</v>
      </c>
      <c r="M16" s="64">
        <v>360</v>
      </c>
      <c r="N16" s="64">
        <v>360</v>
      </c>
      <c r="O16" s="64"/>
    </row>
    <row r="17" spans="1:16" x14ac:dyDescent="0.25">
      <c r="A17" s="18" t="s">
        <v>337</v>
      </c>
      <c r="B17" s="18"/>
      <c r="C17" s="112">
        <f>C18</f>
        <v>5000</v>
      </c>
      <c r="D17" s="112">
        <f>D18+C17</f>
        <v>10000</v>
      </c>
      <c r="E17" s="112">
        <f t="shared" ref="E17:N17" si="2">E18+D17</f>
        <v>15000</v>
      </c>
      <c r="F17" s="112">
        <f t="shared" si="2"/>
        <v>20000</v>
      </c>
      <c r="G17" s="112">
        <f t="shared" si="2"/>
        <v>25000</v>
      </c>
      <c r="H17" s="112">
        <f t="shared" si="2"/>
        <v>30000</v>
      </c>
      <c r="I17" s="112">
        <f t="shared" si="2"/>
        <v>35000</v>
      </c>
      <c r="J17" s="112">
        <f t="shared" si="2"/>
        <v>40000</v>
      </c>
      <c r="K17" s="112">
        <f t="shared" si="2"/>
        <v>45000</v>
      </c>
      <c r="L17" s="112">
        <f t="shared" si="2"/>
        <v>50000</v>
      </c>
      <c r="M17" s="112">
        <f t="shared" si="2"/>
        <v>55000</v>
      </c>
      <c r="N17" s="112">
        <f t="shared" si="2"/>
        <v>60000</v>
      </c>
      <c r="O17" s="39"/>
    </row>
    <row r="18" spans="1:16" x14ac:dyDescent="0.25">
      <c r="A18" s="17" t="s">
        <v>13</v>
      </c>
      <c r="B18" s="17"/>
      <c r="C18" s="19">
        <v>5000</v>
      </c>
      <c r="D18" s="19">
        <v>5000</v>
      </c>
      <c r="E18" s="19">
        <v>5000</v>
      </c>
      <c r="F18" s="19">
        <v>5000</v>
      </c>
      <c r="G18" s="19">
        <v>5000</v>
      </c>
      <c r="H18" s="19">
        <v>5000</v>
      </c>
      <c r="I18" s="19">
        <v>5000</v>
      </c>
      <c r="J18" s="19">
        <v>5000</v>
      </c>
      <c r="K18" s="19">
        <v>5000</v>
      </c>
      <c r="L18" s="19">
        <v>5000</v>
      </c>
      <c r="M18" s="19">
        <v>5000</v>
      </c>
      <c r="N18" s="19">
        <v>5000</v>
      </c>
      <c r="O18" s="19">
        <f t="shared" ref="O18:O21" si="3">SUM(C18:N18)</f>
        <v>60000</v>
      </c>
    </row>
    <row r="19" spans="1:16" x14ac:dyDescent="0.25">
      <c r="A19" s="17" t="s">
        <v>35</v>
      </c>
      <c r="B19" s="17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>
        <f>N17/12</f>
        <v>5000</v>
      </c>
      <c r="O19" s="19">
        <f t="shared" si="3"/>
        <v>5000</v>
      </c>
    </row>
    <row r="20" spans="1:16" x14ac:dyDescent="0.25">
      <c r="A20" s="17"/>
      <c r="B20" s="17"/>
      <c r="C20" s="19"/>
      <c r="D20" s="19"/>
      <c r="E20" s="19"/>
      <c r="F20" s="19"/>
      <c r="G20" s="19"/>
      <c r="H20" s="45"/>
      <c r="I20" s="19"/>
      <c r="J20" s="19"/>
      <c r="K20" s="19"/>
      <c r="L20" s="19"/>
      <c r="M20" s="19"/>
      <c r="N20" s="19"/>
      <c r="O20" s="19">
        <f t="shared" si="3"/>
        <v>0</v>
      </c>
    </row>
    <row r="21" spans="1:16" x14ac:dyDescent="0.25">
      <c r="A21" s="21" t="s">
        <v>14</v>
      </c>
      <c r="B21" s="21"/>
      <c r="C21" s="22">
        <f t="shared" ref="C21:N21" si="4">SUM(C18:C19)</f>
        <v>5000</v>
      </c>
      <c r="D21" s="22">
        <f t="shared" si="4"/>
        <v>5000</v>
      </c>
      <c r="E21" s="22">
        <f t="shared" si="4"/>
        <v>5000</v>
      </c>
      <c r="F21" s="22">
        <f t="shared" si="4"/>
        <v>5000</v>
      </c>
      <c r="G21" s="22">
        <f t="shared" si="4"/>
        <v>5000</v>
      </c>
      <c r="H21" s="22">
        <f t="shared" si="4"/>
        <v>5000</v>
      </c>
      <c r="I21" s="22">
        <f t="shared" si="4"/>
        <v>5000</v>
      </c>
      <c r="J21" s="22">
        <f t="shared" si="4"/>
        <v>5000</v>
      </c>
      <c r="K21" s="22">
        <f t="shared" si="4"/>
        <v>5000</v>
      </c>
      <c r="L21" s="22">
        <f t="shared" si="4"/>
        <v>5000</v>
      </c>
      <c r="M21" s="22">
        <f t="shared" si="4"/>
        <v>5000</v>
      </c>
      <c r="N21" s="22">
        <f t="shared" si="4"/>
        <v>10000</v>
      </c>
      <c r="O21" s="22">
        <f t="shared" si="3"/>
        <v>65000</v>
      </c>
    </row>
    <row r="22" spans="1:16" x14ac:dyDescent="0.25">
      <c r="A22" s="17" t="s">
        <v>75</v>
      </c>
      <c r="B22" s="17"/>
      <c r="C22" s="58">
        <f>Ansätze!C68</f>
        <v>9.5000000000000001E-2</v>
      </c>
      <c r="D22" s="58">
        <f>$C$22</f>
        <v>9.5000000000000001E-2</v>
      </c>
      <c r="E22" s="58">
        <f t="shared" ref="E22:M22" si="5">$C$22</f>
        <v>9.5000000000000001E-2</v>
      </c>
      <c r="F22" s="58">
        <f t="shared" si="5"/>
        <v>9.5000000000000001E-2</v>
      </c>
      <c r="G22" s="58">
        <f t="shared" si="5"/>
        <v>9.5000000000000001E-2</v>
      </c>
      <c r="H22" s="58">
        <f t="shared" si="5"/>
        <v>9.5000000000000001E-2</v>
      </c>
      <c r="I22" s="58">
        <f t="shared" si="5"/>
        <v>9.5000000000000001E-2</v>
      </c>
      <c r="J22" s="58">
        <f t="shared" si="5"/>
        <v>9.5000000000000001E-2</v>
      </c>
      <c r="K22" s="58">
        <f t="shared" si="5"/>
        <v>9.5000000000000001E-2</v>
      </c>
      <c r="L22" s="58">
        <f t="shared" si="5"/>
        <v>9.5000000000000001E-2</v>
      </c>
      <c r="M22" s="58">
        <f t="shared" si="5"/>
        <v>9.5000000000000001E-2</v>
      </c>
      <c r="N22" s="58">
        <f>Ansätze!C77</f>
        <v>0.10400000000000001</v>
      </c>
      <c r="P22" s="19"/>
    </row>
    <row r="23" spans="1:16" x14ac:dyDescent="0.25">
      <c r="A23" s="17" t="s">
        <v>80</v>
      </c>
      <c r="B23" s="17"/>
      <c r="C23" s="24">
        <f>C42*C22</f>
        <v>475</v>
      </c>
      <c r="D23" s="24">
        <f>D42*D22-C28</f>
        <v>475</v>
      </c>
      <c r="E23" s="24">
        <f>E42*E22-D28</f>
        <v>475</v>
      </c>
      <c r="F23" s="24">
        <f>F42*F22-E28</f>
        <v>475</v>
      </c>
      <c r="G23" s="24">
        <f>G42*G22-F28</f>
        <v>475</v>
      </c>
      <c r="H23" s="24"/>
      <c r="I23" s="24"/>
      <c r="J23" s="24"/>
      <c r="K23" s="24"/>
      <c r="L23" s="24"/>
      <c r="M23" s="24"/>
      <c r="N23" s="24"/>
      <c r="O23" s="24">
        <f>SUM(C23:N23)</f>
        <v>2375</v>
      </c>
      <c r="P23" s="24"/>
    </row>
    <row r="24" spans="1:16" x14ac:dyDescent="0.25">
      <c r="A24" s="17" t="s">
        <v>54</v>
      </c>
      <c r="B24" s="17"/>
      <c r="C24" s="24"/>
      <c r="D24" s="24"/>
      <c r="E24" s="24"/>
      <c r="F24" s="24"/>
      <c r="G24" s="24"/>
      <c r="H24" s="24">
        <f t="shared" ref="H24:N24" si="6">H42*H22-G28</f>
        <v>-950</v>
      </c>
      <c r="I24" s="24">
        <f t="shared" si="6"/>
        <v>0</v>
      </c>
      <c r="J24" s="24">
        <f t="shared" si="6"/>
        <v>0</v>
      </c>
      <c r="K24" s="24">
        <f t="shared" si="6"/>
        <v>0</v>
      </c>
      <c r="L24" s="24">
        <f t="shared" si="6"/>
        <v>0</v>
      </c>
      <c r="M24" s="24">
        <f t="shared" si="6"/>
        <v>0</v>
      </c>
      <c r="N24" s="24">
        <f t="shared" si="6"/>
        <v>135.00000000000023</v>
      </c>
      <c r="O24" s="24"/>
      <c r="P24" s="24"/>
    </row>
    <row r="25" spans="1:16" x14ac:dyDescent="0.25">
      <c r="A25" s="17" t="s">
        <v>137</v>
      </c>
      <c r="B25" s="1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>
        <f>N24</f>
        <v>135.00000000000023</v>
      </c>
      <c r="O25" s="24">
        <f>SUM(C25:N25)</f>
        <v>135.00000000000023</v>
      </c>
      <c r="P25" s="24"/>
    </row>
    <row r="26" spans="1:16" x14ac:dyDescent="0.25">
      <c r="A26" s="17" t="s">
        <v>99</v>
      </c>
      <c r="B26" s="29" t="s">
        <v>100</v>
      </c>
      <c r="C26" s="24"/>
      <c r="D26" s="24"/>
      <c r="E26" s="24"/>
      <c r="F26" s="24"/>
      <c r="G26" s="24"/>
      <c r="H26" s="20">
        <f>H40*G22</f>
        <v>-475</v>
      </c>
      <c r="I26" s="24"/>
      <c r="J26" s="24"/>
      <c r="K26" s="24"/>
      <c r="L26" s="24"/>
      <c r="M26" s="24"/>
      <c r="N26" s="24"/>
      <c r="O26" s="24">
        <f>SUM(C26:N26)</f>
        <v>-475</v>
      </c>
      <c r="P26" s="24"/>
    </row>
    <row r="27" spans="1:16" x14ac:dyDescent="0.25">
      <c r="A27" s="17" t="s">
        <v>99</v>
      </c>
      <c r="B27" s="29" t="s">
        <v>96</v>
      </c>
      <c r="C27" s="24"/>
      <c r="D27" s="24"/>
      <c r="E27" s="24"/>
      <c r="F27" s="24"/>
      <c r="G27" s="24"/>
      <c r="H27" s="20">
        <f>H41*F22</f>
        <v>-475</v>
      </c>
      <c r="I27" s="24"/>
      <c r="J27" s="24"/>
      <c r="K27" s="24"/>
      <c r="L27" s="24"/>
      <c r="M27" s="24"/>
      <c r="N27" s="24"/>
      <c r="O27" s="24">
        <f>SUM(C27:N27)</f>
        <v>-475</v>
      </c>
      <c r="P27" s="24"/>
    </row>
    <row r="28" spans="1:16" x14ac:dyDescent="0.25">
      <c r="A28" s="17" t="s">
        <v>81</v>
      </c>
      <c r="B28" s="17"/>
      <c r="C28" s="24">
        <f>C23</f>
        <v>475</v>
      </c>
      <c r="D28" s="24">
        <f>C28+D23</f>
        <v>950</v>
      </c>
      <c r="E28" s="24">
        <f>D28+E23</f>
        <v>1425</v>
      </c>
      <c r="F28" s="24">
        <f>E28+F23</f>
        <v>1900</v>
      </c>
      <c r="G28" s="24">
        <f>F28+G23</f>
        <v>2375</v>
      </c>
      <c r="H28" s="24">
        <f>G28+H24</f>
        <v>1425</v>
      </c>
      <c r="I28" s="24">
        <f t="shared" ref="I28:N28" si="7">H28+I24</f>
        <v>1425</v>
      </c>
      <c r="J28" s="24">
        <f t="shared" si="7"/>
        <v>1425</v>
      </c>
      <c r="K28" s="24">
        <f t="shared" si="7"/>
        <v>1425</v>
      </c>
      <c r="L28" s="24">
        <f t="shared" si="7"/>
        <v>1425</v>
      </c>
      <c r="M28" s="24">
        <f t="shared" si="7"/>
        <v>1425</v>
      </c>
      <c r="N28" s="24">
        <f t="shared" si="7"/>
        <v>1560.0000000000002</v>
      </c>
      <c r="O28" s="24"/>
      <c r="P28" s="19"/>
    </row>
    <row r="29" spans="1:16" x14ac:dyDescent="0.25">
      <c r="A29" s="17" t="s">
        <v>73</v>
      </c>
      <c r="B29" s="17"/>
      <c r="C29" s="24"/>
      <c r="D29" s="24"/>
      <c r="E29" s="24"/>
      <c r="F29" s="24"/>
      <c r="G29" s="23"/>
      <c r="H29" s="30">
        <f>Ansätze!D68</f>
        <v>4.1000000000000002E-2</v>
      </c>
      <c r="I29" s="30">
        <f>$H$29</f>
        <v>4.1000000000000002E-2</v>
      </c>
      <c r="J29" s="30">
        <f t="shared" ref="J29:M29" si="8">$H$29</f>
        <v>4.1000000000000002E-2</v>
      </c>
      <c r="K29" s="30">
        <f t="shared" si="8"/>
        <v>4.1000000000000002E-2</v>
      </c>
      <c r="L29" s="30">
        <f t="shared" si="8"/>
        <v>4.1000000000000002E-2</v>
      </c>
      <c r="M29" s="30">
        <f t="shared" si="8"/>
        <v>4.1000000000000002E-2</v>
      </c>
      <c r="N29" s="30">
        <f>Ansätze!D77</f>
        <v>0.05</v>
      </c>
      <c r="O29" s="24"/>
      <c r="P29" s="19"/>
    </row>
    <row r="30" spans="1:16" x14ac:dyDescent="0.25">
      <c r="A30" s="17" t="s">
        <v>73</v>
      </c>
      <c r="B30" s="29" t="s">
        <v>100</v>
      </c>
      <c r="C30" s="24"/>
      <c r="D30" s="24"/>
      <c r="E30" s="24"/>
      <c r="F30" s="24"/>
      <c r="G30" s="23"/>
      <c r="H30" s="129">
        <v>4.1000000000000002E-2</v>
      </c>
      <c r="I30" s="23"/>
      <c r="J30" s="23"/>
      <c r="K30" s="23"/>
      <c r="L30" s="23"/>
      <c r="M30" s="23"/>
      <c r="N30" s="23"/>
      <c r="O30" s="24"/>
      <c r="P30" s="19"/>
    </row>
    <row r="31" spans="1:16" x14ac:dyDescent="0.25">
      <c r="A31" s="17" t="s">
        <v>73</v>
      </c>
      <c r="B31" s="29" t="s">
        <v>96</v>
      </c>
      <c r="C31" s="24"/>
      <c r="D31" s="24"/>
      <c r="E31" s="24"/>
      <c r="F31" s="24"/>
      <c r="G31" s="23"/>
      <c r="H31" s="129">
        <v>4.1000000000000002E-2</v>
      </c>
      <c r="I31" s="23"/>
      <c r="J31" s="23"/>
      <c r="K31" s="23"/>
      <c r="L31" s="23"/>
      <c r="M31" s="23"/>
      <c r="N31" s="23"/>
      <c r="O31" s="24"/>
      <c r="P31" s="19"/>
    </row>
    <row r="32" spans="1:16" x14ac:dyDescent="0.25">
      <c r="A32" s="17" t="s">
        <v>86</v>
      </c>
      <c r="B32" s="17"/>
      <c r="C32" s="24"/>
      <c r="D32" s="24"/>
      <c r="E32" s="24"/>
      <c r="F32" s="24"/>
      <c r="G32" s="24"/>
      <c r="H32" s="24">
        <f>SUM(H46)*H29-H33-H34</f>
        <v>205</v>
      </c>
      <c r="I32" s="24">
        <f t="shared" ref="I32:N32" si="9">I46*I29-H35</f>
        <v>205</v>
      </c>
      <c r="J32" s="24">
        <f t="shared" si="9"/>
        <v>205</v>
      </c>
      <c r="K32" s="24">
        <f t="shared" si="9"/>
        <v>205</v>
      </c>
      <c r="L32" s="24">
        <f t="shared" si="9"/>
        <v>205</v>
      </c>
      <c r="M32" s="24">
        <f t="shared" si="9"/>
        <v>205</v>
      </c>
      <c r="N32" s="24">
        <f t="shared" si="9"/>
        <v>860</v>
      </c>
      <c r="O32" s="24">
        <f>SUM(C32:N32)</f>
        <v>2090</v>
      </c>
      <c r="P32" s="19"/>
    </row>
    <row r="33" spans="1:16" x14ac:dyDescent="0.25">
      <c r="A33" s="17" t="s">
        <v>115</v>
      </c>
      <c r="B33" s="29" t="s">
        <v>100</v>
      </c>
      <c r="C33" s="24"/>
      <c r="D33" s="24"/>
      <c r="E33" s="24"/>
      <c r="F33" s="24"/>
      <c r="G33" s="24"/>
      <c r="H33" s="20">
        <f>H44*H30</f>
        <v>205</v>
      </c>
      <c r="I33" s="24"/>
      <c r="J33" s="24"/>
      <c r="K33" s="24"/>
      <c r="L33" s="24"/>
      <c r="M33" s="24"/>
      <c r="N33" s="24"/>
      <c r="O33" s="24">
        <f>SUM(C33:N33)</f>
        <v>205</v>
      </c>
      <c r="P33" s="19"/>
    </row>
    <row r="34" spans="1:16" x14ac:dyDescent="0.25">
      <c r="A34" s="17" t="s">
        <v>115</v>
      </c>
      <c r="B34" s="29" t="s">
        <v>96</v>
      </c>
      <c r="C34" s="24"/>
      <c r="D34" s="24"/>
      <c r="E34" s="24"/>
      <c r="F34" s="24"/>
      <c r="G34" s="24"/>
      <c r="H34" s="20">
        <f>H45*H31</f>
        <v>205</v>
      </c>
      <c r="I34" s="24"/>
      <c r="J34" s="24"/>
      <c r="K34" s="24"/>
      <c r="L34" s="24"/>
      <c r="M34" s="24"/>
      <c r="N34" s="24"/>
      <c r="O34" s="24">
        <f>SUM(C34:N34)</f>
        <v>205</v>
      </c>
      <c r="P34" s="19"/>
    </row>
    <row r="35" spans="1:16" x14ac:dyDescent="0.25">
      <c r="A35" s="17" t="s">
        <v>87</v>
      </c>
      <c r="B35" s="17"/>
      <c r="C35" s="24"/>
      <c r="D35" s="24"/>
      <c r="E35" s="24"/>
      <c r="F35" s="24"/>
      <c r="H35" s="24">
        <f>H32+H33+H34</f>
        <v>615</v>
      </c>
      <c r="I35" s="24">
        <f>I32+H35</f>
        <v>820</v>
      </c>
      <c r="J35" s="24">
        <f t="shared" ref="J35:N35" si="10">J32+I35</f>
        <v>1025</v>
      </c>
      <c r="K35" s="24">
        <f t="shared" si="10"/>
        <v>1230</v>
      </c>
      <c r="L35" s="24">
        <f t="shared" si="10"/>
        <v>1435</v>
      </c>
      <c r="M35" s="24">
        <f t="shared" si="10"/>
        <v>1640</v>
      </c>
      <c r="N35" s="24">
        <f t="shared" si="10"/>
        <v>2500</v>
      </c>
      <c r="O35" s="24"/>
      <c r="P35" s="19"/>
    </row>
    <row r="36" spans="1:16" x14ac:dyDescent="0.25">
      <c r="A36" s="18" t="s">
        <v>79</v>
      </c>
      <c r="B36" s="18"/>
      <c r="C36" s="33">
        <f>C23+C24+C32</f>
        <v>475</v>
      </c>
      <c r="D36" s="33">
        <f>D23+D24+D32</f>
        <v>475</v>
      </c>
      <c r="E36" s="33">
        <f>E23+E24+E32</f>
        <v>475</v>
      </c>
      <c r="F36" s="33">
        <f>F23+F24+F32</f>
        <v>475</v>
      </c>
      <c r="G36" s="33">
        <f>G23+G24+G32</f>
        <v>475</v>
      </c>
      <c r="H36" s="33">
        <f>H23+H24+H32+H33+H34</f>
        <v>-335</v>
      </c>
      <c r="I36" s="33">
        <f t="shared" ref="I36:N36" si="11">I23+I24+I32</f>
        <v>205</v>
      </c>
      <c r="J36" s="33">
        <f t="shared" si="11"/>
        <v>205</v>
      </c>
      <c r="K36" s="33">
        <f t="shared" si="11"/>
        <v>205</v>
      </c>
      <c r="L36" s="33">
        <f t="shared" si="11"/>
        <v>205</v>
      </c>
      <c r="M36" s="33">
        <f t="shared" si="11"/>
        <v>205</v>
      </c>
      <c r="N36" s="33">
        <f t="shared" si="11"/>
        <v>995.00000000000023</v>
      </c>
      <c r="O36" s="27">
        <f>SUM(C36:N36)</f>
        <v>4060</v>
      </c>
      <c r="P36" s="19"/>
    </row>
    <row r="37" spans="1:16" x14ac:dyDescent="0.25">
      <c r="A37" s="12" t="s">
        <v>16</v>
      </c>
      <c r="B37" s="12"/>
      <c r="C37" s="28">
        <f t="shared" ref="C37:N37" si="12">C21-C36</f>
        <v>4525</v>
      </c>
      <c r="D37" s="28">
        <f t="shared" si="12"/>
        <v>4525</v>
      </c>
      <c r="E37" s="28">
        <f t="shared" si="12"/>
        <v>4525</v>
      </c>
      <c r="F37" s="28">
        <f t="shared" si="12"/>
        <v>4525</v>
      </c>
      <c r="G37" s="28">
        <f t="shared" si="12"/>
        <v>4525</v>
      </c>
      <c r="H37" s="28">
        <f t="shared" si="12"/>
        <v>5335</v>
      </c>
      <c r="I37" s="28">
        <f t="shared" si="12"/>
        <v>4795</v>
      </c>
      <c r="J37" s="28">
        <f t="shared" si="12"/>
        <v>4795</v>
      </c>
      <c r="K37" s="28">
        <f t="shared" si="12"/>
        <v>4795</v>
      </c>
      <c r="L37" s="28">
        <f t="shared" si="12"/>
        <v>4795</v>
      </c>
      <c r="M37" s="28">
        <f t="shared" si="12"/>
        <v>4795</v>
      </c>
      <c r="N37" s="28">
        <f t="shared" si="12"/>
        <v>9005</v>
      </c>
      <c r="O37" s="28">
        <f>SUM(C37:N37)</f>
        <v>60940</v>
      </c>
    </row>
    <row r="39" spans="1:16" x14ac:dyDescent="0.25">
      <c r="A39" s="17" t="s">
        <v>41</v>
      </c>
      <c r="B39" s="17"/>
      <c r="C39" s="56">
        <f>SUM(C18:C20)</f>
        <v>5000</v>
      </c>
      <c r="D39" s="56">
        <f>SUM(D18:D20)</f>
        <v>5000</v>
      </c>
      <c r="E39" s="56">
        <f>SUM(E18:E20)</f>
        <v>5000</v>
      </c>
      <c r="F39" s="56">
        <f>SUM(F18:F20)</f>
        <v>5000</v>
      </c>
      <c r="G39" s="56">
        <f>SUM(G18:G20)</f>
        <v>5000</v>
      </c>
      <c r="H39" s="24"/>
      <c r="I39" s="24"/>
      <c r="J39" s="24"/>
      <c r="K39" s="24"/>
      <c r="L39" s="24"/>
      <c r="M39" s="24"/>
      <c r="N39" s="24"/>
      <c r="O39" s="24">
        <f>SUM(C39:N39)</f>
        <v>25000</v>
      </c>
    </row>
    <row r="40" spans="1:16" x14ac:dyDescent="0.25">
      <c r="A40" s="17" t="s">
        <v>116</v>
      </c>
      <c r="B40" s="29" t="s">
        <v>100</v>
      </c>
      <c r="C40" s="24"/>
      <c r="D40" s="24"/>
      <c r="E40" s="24"/>
      <c r="F40" s="24"/>
      <c r="G40" s="24"/>
      <c r="H40" s="20">
        <v>-5000</v>
      </c>
      <c r="I40" s="24"/>
      <c r="J40" s="24"/>
      <c r="K40" s="24"/>
      <c r="L40" s="24"/>
      <c r="M40" s="24"/>
      <c r="N40" s="24"/>
      <c r="O40" s="19"/>
    </row>
    <row r="41" spans="1:16" x14ac:dyDescent="0.25">
      <c r="A41" s="17" t="s">
        <v>116</v>
      </c>
      <c r="B41" s="29" t="s">
        <v>96</v>
      </c>
      <c r="C41" s="24"/>
      <c r="D41" s="24"/>
      <c r="E41" s="24"/>
      <c r="F41" s="24"/>
      <c r="G41" s="24"/>
      <c r="H41" s="20">
        <v>-5000</v>
      </c>
      <c r="I41" s="24"/>
      <c r="J41" s="24"/>
      <c r="K41" s="24"/>
      <c r="L41" s="24"/>
      <c r="M41" s="24"/>
      <c r="N41" s="24"/>
      <c r="O41" s="19"/>
    </row>
    <row r="42" spans="1:16" x14ac:dyDescent="0.25">
      <c r="A42" s="17" t="s">
        <v>42</v>
      </c>
      <c r="B42" s="17"/>
      <c r="C42" s="24">
        <f>C39</f>
        <v>5000</v>
      </c>
      <c r="D42" s="24">
        <f t="shared" ref="D42:N42" si="13">C42+D39</f>
        <v>10000</v>
      </c>
      <c r="E42" s="24">
        <f t="shared" si="13"/>
        <v>15000</v>
      </c>
      <c r="F42" s="24">
        <f t="shared" si="13"/>
        <v>20000</v>
      </c>
      <c r="G42" s="24">
        <f t="shared" si="13"/>
        <v>25000</v>
      </c>
      <c r="H42" s="24">
        <f>G42+H39+H40+H41</f>
        <v>15000</v>
      </c>
      <c r="I42" s="24">
        <f t="shared" si="13"/>
        <v>15000</v>
      </c>
      <c r="J42" s="24">
        <f t="shared" si="13"/>
        <v>15000</v>
      </c>
      <c r="K42" s="24">
        <f t="shared" si="13"/>
        <v>15000</v>
      </c>
      <c r="L42" s="24">
        <f t="shared" si="13"/>
        <v>15000</v>
      </c>
      <c r="M42" s="24">
        <f t="shared" si="13"/>
        <v>15000</v>
      </c>
      <c r="N42" s="24">
        <f t="shared" si="13"/>
        <v>15000</v>
      </c>
      <c r="O42" s="19"/>
    </row>
    <row r="43" spans="1:16" x14ac:dyDescent="0.25">
      <c r="A43" s="17" t="s">
        <v>48</v>
      </c>
      <c r="B43" s="17"/>
      <c r="C43" s="19"/>
      <c r="D43" s="19"/>
      <c r="E43" s="19"/>
      <c r="F43" s="19"/>
      <c r="G43" s="19"/>
      <c r="H43" s="31">
        <f>SUM(H18)</f>
        <v>5000</v>
      </c>
      <c r="I43" s="31">
        <f t="shared" ref="I43:N43" si="14">SUM(I18:I20)</f>
        <v>5000</v>
      </c>
      <c r="J43" s="31">
        <f t="shared" si="14"/>
        <v>5000</v>
      </c>
      <c r="K43" s="31">
        <f t="shared" si="14"/>
        <v>5000</v>
      </c>
      <c r="L43" s="31">
        <f t="shared" si="14"/>
        <v>5000</v>
      </c>
      <c r="M43" s="31">
        <f t="shared" si="14"/>
        <v>5000</v>
      </c>
      <c r="N43" s="31">
        <f t="shared" si="14"/>
        <v>10000</v>
      </c>
      <c r="O43" s="24">
        <f>SUM(C43:N43)</f>
        <v>40000</v>
      </c>
    </row>
    <row r="44" spans="1:16" x14ac:dyDescent="0.25">
      <c r="A44" s="17" t="s">
        <v>98</v>
      </c>
      <c r="B44" s="29" t="s">
        <v>100</v>
      </c>
      <c r="C44" s="19"/>
      <c r="D44" s="19"/>
      <c r="E44" s="19"/>
      <c r="F44" s="19"/>
      <c r="G44" s="24"/>
      <c r="H44" s="20">
        <v>5000</v>
      </c>
      <c r="I44" s="24"/>
      <c r="J44" s="24"/>
      <c r="K44" s="24"/>
      <c r="L44" s="24"/>
      <c r="M44" s="24"/>
      <c r="N44" s="24"/>
      <c r="O44" s="19"/>
    </row>
    <row r="45" spans="1:16" x14ac:dyDescent="0.25">
      <c r="A45" s="17" t="s">
        <v>98</v>
      </c>
      <c r="B45" s="29" t="s">
        <v>96</v>
      </c>
      <c r="C45" s="19"/>
      <c r="D45" s="19"/>
      <c r="E45" s="19"/>
      <c r="F45" s="19"/>
      <c r="G45" s="24"/>
      <c r="H45" s="20">
        <v>5000</v>
      </c>
      <c r="I45" s="24"/>
      <c r="J45" s="24"/>
      <c r="K45" s="24"/>
      <c r="L45" s="24"/>
      <c r="M45" s="24"/>
      <c r="N45" s="24"/>
      <c r="O45" s="19"/>
    </row>
    <row r="46" spans="1:16" x14ac:dyDescent="0.25">
      <c r="A46" s="17" t="s">
        <v>49</v>
      </c>
      <c r="B46" s="17"/>
      <c r="C46" s="19"/>
      <c r="D46" s="19"/>
      <c r="E46" s="19"/>
      <c r="F46" s="19"/>
      <c r="G46" s="19"/>
      <c r="H46" s="24">
        <f>SUM(H43:H45)</f>
        <v>15000</v>
      </c>
      <c r="I46" s="24">
        <f t="shared" ref="I46:N46" si="15">I43+H46</f>
        <v>20000</v>
      </c>
      <c r="J46" s="24">
        <f t="shared" si="15"/>
        <v>25000</v>
      </c>
      <c r="K46" s="24">
        <f t="shared" si="15"/>
        <v>30000</v>
      </c>
      <c r="L46" s="24">
        <f t="shared" si="15"/>
        <v>35000</v>
      </c>
      <c r="M46" s="24">
        <f t="shared" si="15"/>
        <v>40000</v>
      </c>
      <c r="N46" s="24">
        <f t="shared" si="15"/>
        <v>50000</v>
      </c>
      <c r="O46" s="19"/>
    </row>
    <row r="47" spans="1:16" x14ac:dyDescent="0.25">
      <c r="A47" s="17" t="s">
        <v>30</v>
      </c>
      <c r="B47" s="17"/>
      <c r="C47" s="19">
        <f>C39</f>
        <v>5000</v>
      </c>
      <c r="D47" s="19">
        <f>D39</f>
        <v>5000</v>
      </c>
      <c r="E47" s="19">
        <f>E39</f>
        <v>5000</v>
      </c>
      <c r="F47" s="19">
        <f>F39</f>
        <v>5000</v>
      </c>
      <c r="G47" s="19">
        <f>G39</f>
        <v>5000</v>
      </c>
      <c r="H47" s="19">
        <f t="shared" ref="H47:N47" si="16">H43</f>
        <v>5000</v>
      </c>
      <c r="I47" s="19">
        <f t="shared" si="16"/>
        <v>5000</v>
      </c>
      <c r="J47" s="19">
        <f t="shared" si="16"/>
        <v>5000</v>
      </c>
      <c r="K47" s="19">
        <f t="shared" si="16"/>
        <v>5000</v>
      </c>
      <c r="L47" s="19">
        <f t="shared" si="16"/>
        <v>5000</v>
      </c>
      <c r="M47" s="19">
        <f t="shared" si="16"/>
        <v>5000</v>
      </c>
      <c r="N47" s="19">
        <f t="shared" si="16"/>
        <v>10000</v>
      </c>
      <c r="O47" s="24">
        <f>SUM(C47:N47)</f>
        <v>65000</v>
      </c>
    </row>
    <row r="48" spans="1:16" x14ac:dyDescent="0.25">
      <c r="A48" s="17" t="s">
        <v>101</v>
      </c>
      <c r="B48" s="17"/>
      <c r="C48" s="19">
        <f>C18+C19</f>
        <v>5000</v>
      </c>
      <c r="D48" s="19">
        <f t="shared" ref="D48:N48" si="17">D18+D19</f>
        <v>5000</v>
      </c>
      <c r="E48" s="19">
        <f t="shared" si="17"/>
        <v>5000</v>
      </c>
      <c r="F48" s="19">
        <f t="shared" si="17"/>
        <v>5000</v>
      </c>
      <c r="G48" s="19">
        <f t="shared" si="17"/>
        <v>5000</v>
      </c>
      <c r="H48" s="19">
        <f t="shared" si="17"/>
        <v>5000</v>
      </c>
      <c r="I48" s="19">
        <f t="shared" si="17"/>
        <v>5000</v>
      </c>
      <c r="J48" s="19">
        <f t="shared" si="17"/>
        <v>5000</v>
      </c>
      <c r="K48" s="19">
        <f t="shared" si="17"/>
        <v>5000</v>
      </c>
      <c r="L48" s="19">
        <f t="shared" si="17"/>
        <v>5000</v>
      </c>
      <c r="M48" s="19">
        <f t="shared" si="17"/>
        <v>5000</v>
      </c>
      <c r="N48" s="19">
        <f t="shared" si="17"/>
        <v>10000</v>
      </c>
      <c r="O48" s="24">
        <f>SUM(C48:N48)</f>
        <v>65000</v>
      </c>
    </row>
    <row r="49" spans="1:15" x14ac:dyDescent="0.25">
      <c r="A49" s="17" t="s">
        <v>102</v>
      </c>
      <c r="B49" s="17"/>
      <c r="C49" s="19">
        <f>C48</f>
        <v>5000</v>
      </c>
      <c r="D49" s="19">
        <f>D48+C49</f>
        <v>10000</v>
      </c>
      <c r="E49" s="19">
        <f t="shared" ref="E49:N49" si="18">E48+D49</f>
        <v>15000</v>
      </c>
      <c r="F49" s="19">
        <f t="shared" si="18"/>
        <v>20000</v>
      </c>
      <c r="G49" s="19">
        <f t="shared" si="18"/>
        <v>25000</v>
      </c>
      <c r="H49" s="19">
        <f t="shared" si="18"/>
        <v>30000</v>
      </c>
      <c r="I49" s="19">
        <f t="shared" si="18"/>
        <v>35000</v>
      </c>
      <c r="J49" s="19">
        <f t="shared" si="18"/>
        <v>40000</v>
      </c>
      <c r="K49" s="19">
        <f t="shared" si="18"/>
        <v>45000</v>
      </c>
      <c r="L49" s="19">
        <f t="shared" si="18"/>
        <v>50000</v>
      </c>
      <c r="M49" s="19">
        <f t="shared" si="18"/>
        <v>55000</v>
      </c>
      <c r="N49" s="19">
        <f t="shared" si="18"/>
        <v>65000</v>
      </c>
      <c r="O49" s="24"/>
    </row>
    <row r="50" spans="1:15" x14ac:dyDescent="0.25">
      <c r="A50" s="17" t="s">
        <v>105</v>
      </c>
      <c r="B50" s="17"/>
      <c r="C50" s="24">
        <f t="shared" ref="C50:N50" si="19">SUM(C49/C15*C16)</f>
        <v>60000</v>
      </c>
      <c r="D50" s="24">
        <f t="shared" si="19"/>
        <v>60000</v>
      </c>
      <c r="E50" s="24">
        <f t="shared" si="19"/>
        <v>60000</v>
      </c>
      <c r="F50" s="24">
        <f t="shared" si="19"/>
        <v>60000</v>
      </c>
      <c r="G50" s="24">
        <f t="shared" si="19"/>
        <v>60000</v>
      </c>
      <c r="H50" s="24">
        <f t="shared" si="19"/>
        <v>60000</v>
      </c>
      <c r="I50" s="24">
        <f t="shared" si="19"/>
        <v>60000</v>
      </c>
      <c r="J50" s="24">
        <f t="shared" si="19"/>
        <v>60000</v>
      </c>
      <c r="K50" s="24">
        <f t="shared" si="19"/>
        <v>60000</v>
      </c>
      <c r="L50" s="24">
        <f t="shared" si="19"/>
        <v>60000</v>
      </c>
      <c r="M50" s="24">
        <f t="shared" si="19"/>
        <v>60000</v>
      </c>
      <c r="N50" s="24">
        <f t="shared" si="19"/>
        <v>64999.999999999993</v>
      </c>
      <c r="O50" s="24"/>
    </row>
    <row r="51" spans="1:15" x14ac:dyDescent="0.25">
      <c r="A51" s="17" t="s">
        <v>106</v>
      </c>
      <c r="B51" s="17"/>
      <c r="C51" s="118">
        <f>SUM(C50/12)</f>
        <v>5000</v>
      </c>
      <c r="D51" s="118">
        <f t="shared" ref="D51:N51" si="20">SUM(D50/12)</f>
        <v>5000</v>
      </c>
      <c r="E51" s="118">
        <f t="shared" si="20"/>
        <v>5000</v>
      </c>
      <c r="F51" s="118">
        <f t="shared" si="20"/>
        <v>5000</v>
      </c>
      <c r="G51" s="118">
        <f t="shared" si="20"/>
        <v>5000</v>
      </c>
      <c r="H51" s="118">
        <f t="shared" si="20"/>
        <v>5000</v>
      </c>
      <c r="I51" s="118">
        <f t="shared" si="20"/>
        <v>5000</v>
      </c>
      <c r="J51" s="118">
        <f t="shared" si="20"/>
        <v>5000</v>
      </c>
      <c r="K51" s="118">
        <f t="shared" si="20"/>
        <v>5000</v>
      </c>
      <c r="L51" s="118">
        <f t="shared" si="20"/>
        <v>5000</v>
      </c>
      <c r="M51" s="118">
        <f t="shared" si="20"/>
        <v>5000</v>
      </c>
      <c r="N51" s="118">
        <f t="shared" si="20"/>
        <v>5416.6666666666661</v>
      </c>
      <c r="O51" s="24"/>
    </row>
    <row r="52" spans="1:15" x14ac:dyDescent="0.25">
      <c r="A52" s="17" t="s">
        <v>117</v>
      </c>
      <c r="B52" s="29" t="s">
        <v>100</v>
      </c>
      <c r="H52" s="20">
        <f>F51*-1</f>
        <v>-5000</v>
      </c>
    </row>
    <row r="53" spans="1:15" x14ac:dyDescent="0.25">
      <c r="A53" s="17" t="s">
        <v>118</v>
      </c>
      <c r="B53" s="29" t="s">
        <v>100</v>
      </c>
      <c r="H53" s="20">
        <f>F51</f>
        <v>5000</v>
      </c>
    </row>
    <row r="54" spans="1:15" x14ac:dyDescent="0.25">
      <c r="A54" s="17" t="s">
        <v>117</v>
      </c>
      <c r="B54" s="29" t="s">
        <v>96</v>
      </c>
      <c r="H54" s="20">
        <f>G51*-1</f>
        <v>-5000</v>
      </c>
    </row>
    <row r="55" spans="1:15" x14ac:dyDescent="0.25">
      <c r="A55" s="17" t="s">
        <v>118</v>
      </c>
      <c r="B55" s="29" t="s">
        <v>96</v>
      </c>
      <c r="H55" s="20">
        <f>G51</f>
        <v>5000</v>
      </c>
    </row>
  </sheetData>
  <mergeCells count="1">
    <mergeCell ref="A1:O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H36 H42" formula="1"/>
  </ignoredErrors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C7209-BB52-4C91-9E74-5A22F548D11B}">
  <sheetPr>
    <tabColor rgb="FF00B050"/>
  </sheetPr>
  <dimension ref="A1:Q54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19.33203125" style="13" customWidth="1"/>
    <col min="2" max="2" width="8.109375" style="13" customWidth="1"/>
    <col min="3" max="7" width="8.6640625" style="13" customWidth="1"/>
    <col min="8" max="8" width="3.109375" style="13" customWidth="1"/>
    <col min="9" max="16" width="8.6640625" style="13" customWidth="1"/>
    <col min="17" max="16384" width="11.5546875" style="13"/>
  </cols>
  <sheetData>
    <row r="1" spans="1:16" s="12" customFormat="1" x14ac:dyDescent="0.25">
      <c r="A1" s="190" t="s">
        <v>377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s="12" customFormat="1" x14ac:dyDescent="0.25">
      <c r="A2" s="14" t="s">
        <v>112</v>
      </c>
      <c r="B2" s="73"/>
      <c r="C2" s="14">
        <v>44440</v>
      </c>
    </row>
    <row r="3" spans="1:16" s="12" customFormat="1" x14ac:dyDescent="0.25">
      <c r="A3" s="14" t="s">
        <v>108</v>
      </c>
      <c r="B3" s="73"/>
      <c r="O3" s="14">
        <v>44773</v>
      </c>
      <c r="P3" s="73"/>
    </row>
    <row r="4" spans="1:16" x14ac:dyDescent="0.25">
      <c r="A4" s="13" t="s">
        <v>109</v>
      </c>
      <c r="C4" s="34">
        <v>1</v>
      </c>
      <c r="D4" s="34">
        <v>1</v>
      </c>
      <c r="E4" s="34">
        <v>1</v>
      </c>
      <c r="F4" s="34">
        <v>1</v>
      </c>
      <c r="G4" s="34"/>
      <c r="H4" s="34"/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>
        <v>1</v>
      </c>
      <c r="O4" s="34">
        <v>1</v>
      </c>
      <c r="P4" s="15"/>
    </row>
    <row r="5" spans="1:16" x14ac:dyDescent="0.25">
      <c r="A5" s="13" t="s">
        <v>24</v>
      </c>
      <c r="C5" s="34" t="s">
        <v>31</v>
      </c>
      <c r="D5" s="34" t="s">
        <v>32</v>
      </c>
      <c r="E5" s="34" t="s">
        <v>32</v>
      </c>
      <c r="F5" s="34" t="s">
        <v>32</v>
      </c>
      <c r="G5" s="34"/>
      <c r="H5" s="34"/>
      <c r="I5" s="34" t="s">
        <v>32</v>
      </c>
      <c r="J5" s="34" t="s">
        <v>32</v>
      </c>
      <c r="K5" s="34" t="s">
        <v>32</v>
      </c>
      <c r="L5" s="34" t="s">
        <v>32</v>
      </c>
      <c r="M5" s="34" t="s">
        <v>32</v>
      </c>
      <c r="N5" s="34" t="s">
        <v>32</v>
      </c>
      <c r="O5" s="34" t="s">
        <v>32</v>
      </c>
      <c r="P5" s="15"/>
    </row>
    <row r="6" spans="1:16" s="12" customFormat="1" x14ac:dyDescent="0.25">
      <c r="A6" s="16" t="s">
        <v>21</v>
      </c>
      <c r="B6" s="16" t="s">
        <v>114</v>
      </c>
      <c r="C6" s="35" t="s">
        <v>8</v>
      </c>
      <c r="D6" s="35" t="s">
        <v>9</v>
      </c>
      <c r="E6" s="35" t="s">
        <v>10</v>
      </c>
      <c r="F6" s="35" t="s">
        <v>11</v>
      </c>
      <c r="G6" s="35" t="s">
        <v>12</v>
      </c>
      <c r="H6" s="120"/>
      <c r="I6" s="35" t="s">
        <v>0</v>
      </c>
      <c r="J6" s="35" t="s">
        <v>1</v>
      </c>
      <c r="K6" s="35" t="s">
        <v>2</v>
      </c>
      <c r="L6" s="35" t="s">
        <v>3</v>
      </c>
      <c r="M6" s="35" t="s">
        <v>4</v>
      </c>
      <c r="N6" s="35" t="s">
        <v>5</v>
      </c>
      <c r="O6" s="35" t="s">
        <v>6</v>
      </c>
      <c r="P6" s="35" t="s">
        <v>12</v>
      </c>
    </row>
    <row r="7" spans="1:16" x14ac:dyDescent="0.25">
      <c r="A7" s="17" t="s">
        <v>76</v>
      </c>
      <c r="B7" s="17"/>
      <c r="C7" s="57" t="s">
        <v>17</v>
      </c>
      <c r="D7" s="57" t="s">
        <v>17</v>
      </c>
      <c r="E7" s="57" t="s">
        <v>17</v>
      </c>
      <c r="F7" s="57" t="s">
        <v>17</v>
      </c>
      <c r="G7" s="36"/>
      <c r="H7" s="36"/>
      <c r="I7" s="37" t="s">
        <v>22</v>
      </c>
      <c r="J7" s="37" t="s">
        <v>22</v>
      </c>
      <c r="K7" s="37" t="s">
        <v>22</v>
      </c>
      <c r="L7" s="37" t="s">
        <v>22</v>
      </c>
      <c r="M7" s="37" t="s">
        <v>22</v>
      </c>
      <c r="N7" s="37" t="s">
        <v>22</v>
      </c>
      <c r="O7" s="37" t="s">
        <v>22</v>
      </c>
      <c r="P7" s="15"/>
    </row>
    <row r="8" spans="1:16" x14ac:dyDescent="0.25">
      <c r="A8" s="13" t="s">
        <v>95</v>
      </c>
      <c r="B8" s="29" t="s">
        <v>152</v>
      </c>
      <c r="C8" s="120"/>
      <c r="D8" s="120"/>
      <c r="E8" s="120"/>
      <c r="F8" s="120"/>
      <c r="G8" s="120"/>
      <c r="H8" s="120"/>
      <c r="I8" s="128" t="s">
        <v>119</v>
      </c>
      <c r="J8" s="120"/>
      <c r="K8" s="120"/>
      <c r="L8" s="120"/>
      <c r="M8" s="120"/>
      <c r="N8" s="120"/>
      <c r="O8" s="120"/>
      <c r="P8" s="15"/>
    </row>
    <row r="9" spans="1:16" x14ac:dyDescent="0.25">
      <c r="A9" s="17" t="s">
        <v>94</v>
      </c>
      <c r="B9" s="29" t="s">
        <v>152</v>
      </c>
      <c r="C9" s="120"/>
      <c r="D9" s="120"/>
      <c r="E9" s="120"/>
      <c r="F9" s="120"/>
      <c r="G9" s="120"/>
      <c r="H9" s="120"/>
      <c r="I9" s="127" t="s">
        <v>17</v>
      </c>
      <c r="J9" s="120"/>
      <c r="K9" s="120"/>
      <c r="L9" s="120"/>
      <c r="M9" s="120"/>
      <c r="N9" s="120"/>
      <c r="O9" s="120"/>
      <c r="P9" s="15"/>
    </row>
    <row r="10" spans="1:16" x14ac:dyDescent="0.25">
      <c r="A10" s="17" t="s">
        <v>97</v>
      </c>
      <c r="B10" s="29" t="s">
        <v>152</v>
      </c>
      <c r="C10" s="36"/>
      <c r="D10" s="36"/>
      <c r="E10" s="36"/>
      <c r="F10" s="36"/>
      <c r="G10" s="36"/>
      <c r="H10" s="36"/>
      <c r="I10" s="127" t="s">
        <v>22</v>
      </c>
      <c r="J10" s="36"/>
      <c r="K10" s="36"/>
      <c r="L10" s="36"/>
      <c r="M10" s="36"/>
      <c r="N10" s="36"/>
      <c r="O10" s="36"/>
      <c r="P10" s="15"/>
    </row>
    <row r="11" spans="1:16" x14ac:dyDescent="0.25">
      <c r="A11" s="13" t="s">
        <v>95</v>
      </c>
      <c r="B11" s="29" t="s">
        <v>123</v>
      </c>
      <c r="C11" s="36"/>
      <c r="D11" s="36"/>
      <c r="E11" s="36"/>
      <c r="F11" s="36"/>
      <c r="G11" s="36"/>
      <c r="H11" s="36"/>
      <c r="I11" s="128" t="s">
        <v>119</v>
      </c>
      <c r="J11" s="36"/>
      <c r="K11" s="36"/>
      <c r="L11" s="36"/>
      <c r="M11" s="36"/>
      <c r="N11" s="36"/>
      <c r="O11" s="36"/>
      <c r="P11" s="15"/>
    </row>
    <row r="12" spans="1:16" x14ac:dyDescent="0.25">
      <c r="A12" s="17" t="s">
        <v>94</v>
      </c>
      <c r="B12" s="29" t="s">
        <v>123</v>
      </c>
      <c r="C12" s="36"/>
      <c r="D12" s="36"/>
      <c r="E12" s="36"/>
      <c r="F12" s="36"/>
      <c r="G12" s="36"/>
      <c r="H12" s="36"/>
      <c r="I12" s="127" t="s">
        <v>17</v>
      </c>
      <c r="J12" s="36"/>
      <c r="K12" s="36"/>
      <c r="L12" s="36"/>
      <c r="M12" s="36"/>
      <c r="N12" s="36"/>
      <c r="O12" s="36"/>
      <c r="P12" s="15"/>
    </row>
    <row r="13" spans="1:16" x14ac:dyDescent="0.25">
      <c r="A13" s="17" t="s">
        <v>97</v>
      </c>
      <c r="B13" s="29" t="s">
        <v>123</v>
      </c>
      <c r="C13" s="36"/>
      <c r="D13" s="36"/>
      <c r="E13" s="36"/>
      <c r="F13" s="36"/>
      <c r="G13" s="36"/>
      <c r="H13" s="36"/>
      <c r="I13" s="127" t="s">
        <v>22</v>
      </c>
      <c r="J13" s="36"/>
      <c r="K13" s="36"/>
      <c r="L13" s="36"/>
      <c r="M13" s="36"/>
      <c r="N13" s="36"/>
      <c r="O13" s="36"/>
      <c r="P13" s="15"/>
    </row>
    <row r="14" spans="1:16" x14ac:dyDescent="0.25">
      <c r="A14" s="17" t="s">
        <v>18</v>
      </c>
      <c r="B14" s="17"/>
      <c r="C14" s="15" t="s">
        <v>27</v>
      </c>
      <c r="D14" s="15" t="s">
        <v>27</v>
      </c>
      <c r="E14" s="15" t="s">
        <v>27</v>
      </c>
      <c r="F14" s="15" t="s">
        <v>27</v>
      </c>
      <c r="G14" s="15"/>
      <c r="H14" s="15"/>
      <c r="I14" s="15" t="s">
        <v>27</v>
      </c>
      <c r="J14" s="15" t="s">
        <v>27</v>
      </c>
      <c r="K14" s="15" t="s">
        <v>27</v>
      </c>
      <c r="L14" s="15" t="s">
        <v>27</v>
      </c>
      <c r="M14" s="15" t="s">
        <v>27</v>
      </c>
      <c r="N14" s="15" t="s">
        <v>27</v>
      </c>
      <c r="O14" s="15" t="s">
        <v>27</v>
      </c>
      <c r="P14" s="15"/>
    </row>
    <row r="15" spans="1:16" x14ac:dyDescent="0.25">
      <c r="A15" s="17" t="s">
        <v>19</v>
      </c>
      <c r="B15" s="17"/>
      <c r="C15" s="15">
        <v>30</v>
      </c>
      <c r="D15" s="15">
        <v>30</v>
      </c>
      <c r="E15" s="15">
        <v>30</v>
      </c>
      <c r="F15" s="15">
        <v>30</v>
      </c>
      <c r="G15" s="24">
        <f>SUM(C15:F15)</f>
        <v>120</v>
      </c>
      <c r="H15" s="24"/>
      <c r="I15" s="15">
        <v>30</v>
      </c>
      <c r="J15" s="15">
        <v>30</v>
      </c>
      <c r="K15" s="15">
        <v>30</v>
      </c>
      <c r="L15" s="15">
        <v>30</v>
      </c>
      <c r="M15" s="15">
        <v>30</v>
      </c>
      <c r="N15" s="15">
        <v>30</v>
      </c>
      <c r="O15" s="15">
        <v>30</v>
      </c>
      <c r="P15" s="38">
        <f>SUM(I15:O15)</f>
        <v>210</v>
      </c>
    </row>
    <row r="16" spans="1:16" x14ac:dyDescent="0.25">
      <c r="A16" s="17" t="s">
        <v>20</v>
      </c>
      <c r="B16" s="17"/>
      <c r="C16" s="15">
        <f>C15</f>
        <v>30</v>
      </c>
      <c r="D16" s="15">
        <f>C16+D15</f>
        <v>60</v>
      </c>
      <c r="E16" s="15">
        <f t="shared" ref="E16:O16" si="0">D16+E15</f>
        <v>90</v>
      </c>
      <c r="F16" s="15">
        <f t="shared" si="0"/>
        <v>120</v>
      </c>
      <c r="G16" s="15"/>
      <c r="H16" s="15"/>
      <c r="I16" s="15">
        <f>I15</f>
        <v>30</v>
      </c>
      <c r="J16" s="15">
        <f t="shared" si="0"/>
        <v>60</v>
      </c>
      <c r="K16" s="15">
        <f t="shared" si="0"/>
        <v>90</v>
      </c>
      <c r="L16" s="15">
        <f t="shared" si="0"/>
        <v>120</v>
      </c>
      <c r="M16" s="15">
        <f t="shared" si="0"/>
        <v>150</v>
      </c>
      <c r="N16" s="15">
        <f t="shared" si="0"/>
        <v>180</v>
      </c>
      <c r="O16" s="15">
        <f t="shared" si="0"/>
        <v>210</v>
      </c>
      <c r="P16" s="15"/>
    </row>
    <row r="17" spans="1:17" x14ac:dyDescent="0.25">
      <c r="A17" s="18" t="s">
        <v>23</v>
      </c>
      <c r="B17" s="18"/>
      <c r="C17" s="39">
        <v>360</v>
      </c>
      <c r="D17" s="39">
        <v>360</v>
      </c>
      <c r="E17" s="39">
        <v>360</v>
      </c>
      <c r="F17" s="39">
        <v>360</v>
      </c>
      <c r="G17" s="39"/>
      <c r="H17" s="39"/>
      <c r="I17" s="39">
        <v>360</v>
      </c>
      <c r="J17" s="39">
        <v>360</v>
      </c>
      <c r="K17" s="39">
        <v>360</v>
      </c>
      <c r="L17" s="39">
        <v>360</v>
      </c>
      <c r="M17" s="39">
        <v>360</v>
      </c>
      <c r="N17" s="39">
        <v>360</v>
      </c>
      <c r="O17" s="39">
        <v>360</v>
      </c>
      <c r="P17" s="39"/>
    </row>
    <row r="18" spans="1:17" x14ac:dyDescent="0.25">
      <c r="A18" s="17" t="s">
        <v>13</v>
      </c>
      <c r="B18" s="17"/>
      <c r="C18" s="19">
        <v>5000</v>
      </c>
      <c r="D18" s="19">
        <v>5000</v>
      </c>
      <c r="E18" s="19">
        <v>5000</v>
      </c>
      <c r="F18" s="19">
        <v>5000</v>
      </c>
      <c r="G18" s="24">
        <f>SUM(C18:F18)</f>
        <v>20000</v>
      </c>
      <c r="H18" s="24"/>
      <c r="I18" s="19">
        <v>5000</v>
      </c>
      <c r="J18" s="19">
        <v>5000</v>
      </c>
      <c r="K18" s="19">
        <v>5000</v>
      </c>
      <c r="L18" s="19">
        <v>5000</v>
      </c>
      <c r="M18" s="19">
        <v>5000</v>
      </c>
      <c r="N18" s="19">
        <v>5000</v>
      </c>
      <c r="O18" s="19">
        <v>5000</v>
      </c>
      <c r="P18" s="38">
        <f>SUM(I18:O18)</f>
        <v>35000</v>
      </c>
    </row>
    <row r="19" spans="1:17" x14ac:dyDescent="0.25">
      <c r="A19" s="17"/>
      <c r="B19" s="17"/>
      <c r="C19" s="19"/>
      <c r="D19" s="19"/>
      <c r="E19" s="19"/>
      <c r="F19" s="19"/>
      <c r="G19" s="19"/>
      <c r="H19" s="19"/>
      <c r="I19" s="45"/>
      <c r="J19" s="19"/>
      <c r="K19" s="19"/>
      <c r="L19" s="19"/>
      <c r="M19" s="19"/>
      <c r="N19" s="19"/>
      <c r="O19" s="19"/>
      <c r="P19" s="19"/>
    </row>
    <row r="20" spans="1:17" x14ac:dyDescent="0.25">
      <c r="A20" s="21" t="s">
        <v>14</v>
      </c>
      <c r="B20" s="21"/>
      <c r="C20" s="22">
        <f>SUM(C18:C18)</f>
        <v>5000</v>
      </c>
      <c r="D20" s="22">
        <f>SUM(D18:D18)</f>
        <v>5000</v>
      </c>
      <c r="E20" s="22">
        <f>SUM(E18:E18)</f>
        <v>5000</v>
      </c>
      <c r="F20" s="22">
        <f>SUM(F18:F18)</f>
        <v>5000</v>
      </c>
      <c r="G20" s="22">
        <f>SUM(C20:F20)</f>
        <v>20000</v>
      </c>
      <c r="H20" s="24"/>
      <c r="I20" s="22">
        <f t="shared" ref="I20:O20" si="1">SUM(I18:I18)</f>
        <v>5000</v>
      </c>
      <c r="J20" s="22">
        <f t="shared" si="1"/>
        <v>5000</v>
      </c>
      <c r="K20" s="22">
        <f t="shared" si="1"/>
        <v>5000</v>
      </c>
      <c r="L20" s="22">
        <f t="shared" si="1"/>
        <v>5000</v>
      </c>
      <c r="M20" s="22">
        <f t="shared" si="1"/>
        <v>5000</v>
      </c>
      <c r="N20" s="22">
        <f t="shared" si="1"/>
        <v>5000</v>
      </c>
      <c r="O20" s="22">
        <f t="shared" si="1"/>
        <v>5000</v>
      </c>
      <c r="P20" s="156">
        <f>SUM(I20:O20)</f>
        <v>35000</v>
      </c>
    </row>
    <row r="21" spans="1:17" x14ac:dyDescent="0.25">
      <c r="A21" s="17" t="s">
        <v>75</v>
      </c>
      <c r="B21" s="17"/>
      <c r="C21" s="58">
        <f>Ansätze!C68</f>
        <v>9.5000000000000001E-2</v>
      </c>
      <c r="D21" s="58">
        <f>$C$21</f>
        <v>9.5000000000000001E-2</v>
      </c>
      <c r="E21" s="58">
        <f>$C$21</f>
        <v>9.5000000000000001E-2</v>
      </c>
      <c r="F21" s="58">
        <f>$C$21</f>
        <v>9.5000000000000001E-2</v>
      </c>
      <c r="G21" s="23"/>
      <c r="H21" s="23"/>
      <c r="I21" s="58">
        <f>$C$21</f>
        <v>9.5000000000000001E-2</v>
      </c>
      <c r="J21" s="23"/>
      <c r="K21" s="23"/>
      <c r="L21" s="23"/>
      <c r="M21" s="23"/>
      <c r="N21" s="23"/>
      <c r="O21" s="23"/>
      <c r="Q21" s="19"/>
    </row>
    <row r="22" spans="1:17" x14ac:dyDescent="0.25">
      <c r="A22" s="17" t="s">
        <v>80</v>
      </c>
      <c r="B22" s="17"/>
      <c r="C22" s="24">
        <f>C41*C21</f>
        <v>475</v>
      </c>
      <c r="D22" s="24">
        <f>D41*D21-C27</f>
        <v>475</v>
      </c>
      <c r="E22" s="24">
        <f>E41*E21-D27</f>
        <v>475</v>
      </c>
      <c r="F22" s="24">
        <f>F41*F21-E27</f>
        <v>475</v>
      </c>
      <c r="G22" s="24">
        <f>SUM(C22:F22)</f>
        <v>1900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x14ac:dyDescent="0.25">
      <c r="A23" s="17" t="s">
        <v>54</v>
      </c>
      <c r="B23" s="17"/>
      <c r="C23" s="24"/>
      <c r="D23" s="24"/>
      <c r="E23" s="24"/>
      <c r="F23" s="24"/>
      <c r="G23" s="24"/>
      <c r="H23" s="24"/>
      <c r="I23" s="24">
        <f>I41*I21-F27</f>
        <v>-950</v>
      </c>
      <c r="J23" s="24"/>
      <c r="K23" s="24"/>
      <c r="L23" s="24"/>
      <c r="M23" s="24"/>
      <c r="N23" s="24"/>
      <c r="O23" s="24"/>
      <c r="P23" s="24"/>
      <c r="Q23" s="24"/>
    </row>
    <row r="24" spans="1:17" x14ac:dyDescent="0.25">
      <c r="A24" s="17" t="s">
        <v>137</v>
      </c>
      <c r="B24" s="1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17" t="s">
        <v>99</v>
      </c>
      <c r="B25" s="29" t="s">
        <v>152</v>
      </c>
      <c r="C25" s="24"/>
      <c r="D25" s="24"/>
      <c r="E25" s="24"/>
      <c r="F25" s="24"/>
      <c r="G25" s="24"/>
      <c r="H25" s="24"/>
      <c r="I25" s="20">
        <f>I39*F21</f>
        <v>-475</v>
      </c>
      <c r="J25" s="24"/>
      <c r="K25" s="24"/>
      <c r="L25" s="24"/>
      <c r="M25" s="24"/>
      <c r="N25" s="24"/>
      <c r="O25" s="24"/>
      <c r="P25" s="38">
        <f>SUM(I25:O25)</f>
        <v>-475</v>
      </c>
      <c r="Q25" s="24"/>
    </row>
    <row r="26" spans="1:17" x14ac:dyDescent="0.25">
      <c r="A26" s="17" t="s">
        <v>99</v>
      </c>
      <c r="B26" s="29" t="s">
        <v>123</v>
      </c>
      <c r="C26" s="24"/>
      <c r="D26" s="24"/>
      <c r="E26" s="24"/>
      <c r="F26" s="24"/>
      <c r="G26" s="24"/>
      <c r="H26" s="24"/>
      <c r="I26" s="20">
        <f>I40*E21</f>
        <v>-475</v>
      </c>
      <c r="J26" s="24"/>
      <c r="K26" s="24"/>
      <c r="L26" s="24"/>
      <c r="M26" s="24"/>
      <c r="N26" s="24"/>
      <c r="O26" s="24"/>
      <c r="P26" s="38">
        <f>SUM(I26:O26)</f>
        <v>-475</v>
      </c>
      <c r="Q26" s="24"/>
    </row>
    <row r="27" spans="1:17" x14ac:dyDescent="0.25">
      <c r="A27" s="17" t="s">
        <v>81</v>
      </c>
      <c r="B27" s="17"/>
      <c r="C27" s="24">
        <f>C22</f>
        <v>475</v>
      </c>
      <c r="D27" s="24">
        <f>C27+D22</f>
        <v>950</v>
      </c>
      <c r="E27" s="24">
        <f>D27+E22</f>
        <v>1425</v>
      </c>
      <c r="F27" s="24">
        <f>E27+F22</f>
        <v>1900</v>
      </c>
      <c r="G27" s="24"/>
      <c r="H27" s="24"/>
      <c r="I27" s="24">
        <f>F27+I23</f>
        <v>950</v>
      </c>
      <c r="J27" s="24">
        <f t="shared" ref="J27:O27" si="2">I27+J23</f>
        <v>950</v>
      </c>
      <c r="K27" s="24">
        <f t="shared" si="2"/>
        <v>950</v>
      </c>
      <c r="L27" s="24">
        <f t="shared" si="2"/>
        <v>950</v>
      </c>
      <c r="M27" s="24">
        <f t="shared" si="2"/>
        <v>950</v>
      </c>
      <c r="N27" s="24">
        <f t="shared" si="2"/>
        <v>950</v>
      </c>
      <c r="O27" s="24">
        <f t="shared" si="2"/>
        <v>950</v>
      </c>
      <c r="P27" s="24"/>
      <c r="Q27" s="19"/>
    </row>
    <row r="28" spans="1:17" x14ac:dyDescent="0.25">
      <c r="A28" s="17" t="s">
        <v>73</v>
      </c>
      <c r="B28" s="17"/>
      <c r="C28" s="24"/>
      <c r="D28" s="24"/>
      <c r="E28" s="24"/>
      <c r="F28" s="23"/>
      <c r="G28" s="23"/>
      <c r="H28" s="23"/>
      <c r="I28" s="30">
        <f>Ansätze!D68</f>
        <v>4.1000000000000002E-2</v>
      </c>
      <c r="J28" s="30">
        <f>$I$28</f>
        <v>4.1000000000000002E-2</v>
      </c>
      <c r="K28" s="30">
        <f t="shared" ref="K28:O28" si="3">$I$28</f>
        <v>4.1000000000000002E-2</v>
      </c>
      <c r="L28" s="30">
        <f t="shared" si="3"/>
        <v>4.1000000000000002E-2</v>
      </c>
      <c r="M28" s="30">
        <f t="shared" si="3"/>
        <v>4.1000000000000002E-2</v>
      </c>
      <c r="N28" s="30">
        <f t="shared" si="3"/>
        <v>4.1000000000000002E-2</v>
      </c>
      <c r="O28" s="30">
        <f t="shared" si="3"/>
        <v>4.1000000000000002E-2</v>
      </c>
      <c r="P28" s="24"/>
      <c r="Q28" s="19"/>
    </row>
    <row r="29" spans="1:17" x14ac:dyDescent="0.25">
      <c r="A29" s="17" t="s">
        <v>73</v>
      </c>
      <c r="B29" s="29" t="s">
        <v>152</v>
      </c>
      <c r="C29" s="24"/>
      <c r="D29" s="24"/>
      <c r="E29" s="24"/>
      <c r="F29" s="23"/>
      <c r="G29" s="23"/>
      <c r="H29" s="23"/>
      <c r="I29" s="129">
        <v>4.1000000000000002E-2</v>
      </c>
      <c r="J29" s="23"/>
      <c r="K29" s="23"/>
      <c r="L29" s="23"/>
      <c r="M29" s="23"/>
      <c r="N29" s="23"/>
      <c r="O29" s="23"/>
      <c r="P29" s="24"/>
      <c r="Q29" s="19"/>
    </row>
    <row r="30" spans="1:17" x14ac:dyDescent="0.25">
      <c r="A30" s="17" t="s">
        <v>73</v>
      </c>
      <c r="B30" s="29" t="s">
        <v>123</v>
      </c>
      <c r="C30" s="24"/>
      <c r="D30" s="24"/>
      <c r="E30" s="24"/>
      <c r="F30" s="23"/>
      <c r="G30" s="23"/>
      <c r="H30" s="23"/>
      <c r="I30" s="129">
        <v>4.1000000000000002E-2</v>
      </c>
      <c r="J30" s="23"/>
      <c r="K30" s="23"/>
      <c r="L30" s="23"/>
      <c r="M30" s="23"/>
      <c r="N30" s="23"/>
      <c r="O30" s="23"/>
      <c r="P30" s="24"/>
      <c r="Q30" s="19"/>
    </row>
    <row r="31" spans="1:17" x14ac:dyDescent="0.25">
      <c r="A31" s="17" t="s">
        <v>86</v>
      </c>
      <c r="B31" s="17"/>
      <c r="C31" s="24"/>
      <c r="D31" s="24"/>
      <c r="E31" s="24"/>
      <c r="F31" s="24"/>
      <c r="G31" s="24"/>
      <c r="H31" s="24"/>
      <c r="I31" s="24">
        <f>SUM(I45*I28)</f>
        <v>205</v>
      </c>
      <c r="J31" s="24">
        <f t="shared" ref="J31:O31" si="4">J45*J28-I34</f>
        <v>205</v>
      </c>
      <c r="K31" s="24">
        <f t="shared" si="4"/>
        <v>205</v>
      </c>
      <c r="L31" s="24">
        <f t="shared" si="4"/>
        <v>205</v>
      </c>
      <c r="M31" s="24">
        <f t="shared" si="4"/>
        <v>205</v>
      </c>
      <c r="N31" s="24">
        <f t="shared" si="4"/>
        <v>205</v>
      </c>
      <c r="O31" s="24">
        <f t="shared" si="4"/>
        <v>205</v>
      </c>
      <c r="P31" s="38">
        <f>SUM(I31:O31)</f>
        <v>1435</v>
      </c>
      <c r="Q31" s="19"/>
    </row>
    <row r="32" spans="1:17" x14ac:dyDescent="0.25">
      <c r="A32" s="17" t="s">
        <v>115</v>
      </c>
      <c r="B32" s="29" t="s">
        <v>152</v>
      </c>
      <c r="C32" s="24"/>
      <c r="D32" s="24"/>
      <c r="E32" s="24"/>
      <c r="F32" s="24"/>
      <c r="G32" s="24"/>
      <c r="H32" s="24"/>
      <c r="I32" s="20">
        <f>I43*I29</f>
        <v>205</v>
      </c>
      <c r="J32" s="24"/>
      <c r="K32" s="24"/>
      <c r="L32" s="24"/>
      <c r="M32" s="24"/>
      <c r="N32" s="24"/>
      <c r="O32" s="24"/>
      <c r="P32" s="38">
        <f>SUM(I32:O32)</f>
        <v>205</v>
      </c>
      <c r="Q32" s="19"/>
    </row>
    <row r="33" spans="1:17" x14ac:dyDescent="0.25">
      <c r="A33" s="17" t="s">
        <v>115</v>
      </c>
      <c r="B33" s="29" t="s">
        <v>123</v>
      </c>
      <c r="C33" s="24"/>
      <c r="D33" s="24"/>
      <c r="E33" s="24"/>
      <c r="F33" s="24"/>
      <c r="G33" s="24"/>
      <c r="H33" s="24"/>
      <c r="I33" s="20">
        <f>I44*I30</f>
        <v>205</v>
      </c>
      <c r="J33" s="24"/>
      <c r="K33" s="24"/>
      <c r="L33" s="24"/>
      <c r="M33" s="24"/>
      <c r="N33" s="24"/>
      <c r="O33" s="24"/>
      <c r="P33" s="38">
        <f>SUM(I33:O33)</f>
        <v>205</v>
      </c>
      <c r="Q33" s="19"/>
    </row>
    <row r="34" spans="1:17" x14ac:dyDescent="0.25">
      <c r="A34" s="17" t="s">
        <v>87</v>
      </c>
      <c r="B34" s="17"/>
      <c r="C34" s="24"/>
      <c r="D34" s="24"/>
      <c r="E34" s="24"/>
      <c r="I34" s="24">
        <f>I31</f>
        <v>205</v>
      </c>
      <c r="J34" s="24">
        <f>J31+I34</f>
        <v>410</v>
      </c>
      <c r="K34" s="24">
        <f t="shared" ref="K34:O34" si="5">K31+J34</f>
        <v>615</v>
      </c>
      <c r="L34" s="24">
        <f t="shared" si="5"/>
        <v>820</v>
      </c>
      <c r="M34" s="24">
        <f t="shared" si="5"/>
        <v>1025</v>
      </c>
      <c r="N34" s="24">
        <f t="shared" si="5"/>
        <v>1230</v>
      </c>
      <c r="O34" s="24">
        <f t="shared" si="5"/>
        <v>1435</v>
      </c>
      <c r="P34" s="24"/>
      <c r="Q34" s="19"/>
    </row>
    <row r="35" spans="1:17" x14ac:dyDescent="0.25">
      <c r="A35" s="18" t="s">
        <v>79</v>
      </c>
      <c r="B35" s="18"/>
      <c r="C35" s="33">
        <f>C22+C23+C31</f>
        <v>475</v>
      </c>
      <c r="D35" s="33">
        <f>D22+D23+D31</f>
        <v>475</v>
      </c>
      <c r="E35" s="33">
        <f>E22+E23+E31</f>
        <v>475</v>
      </c>
      <c r="F35" s="33">
        <f>F22+F23+F31</f>
        <v>475</v>
      </c>
      <c r="G35" s="33">
        <f>SUM(C35:F35)</f>
        <v>1900</v>
      </c>
      <c r="H35" s="33"/>
      <c r="I35" s="33">
        <f>I25+I26+I31+I32+I33</f>
        <v>-335</v>
      </c>
      <c r="J35" s="33">
        <f t="shared" ref="J35:O35" si="6">J22+J23+J31</f>
        <v>205</v>
      </c>
      <c r="K35" s="33">
        <f t="shared" si="6"/>
        <v>205</v>
      </c>
      <c r="L35" s="33">
        <f t="shared" si="6"/>
        <v>205</v>
      </c>
      <c r="M35" s="33">
        <f t="shared" si="6"/>
        <v>205</v>
      </c>
      <c r="N35" s="33">
        <f t="shared" si="6"/>
        <v>205</v>
      </c>
      <c r="O35" s="33">
        <f t="shared" si="6"/>
        <v>205</v>
      </c>
      <c r="P35" s="112">
        <f>SUM(I35:O35)</f>
        <v>895</v>
      </c>
      <c r="Q35" s="19"/>
    </row>
    <row r="36" spans="1:17" x14ac:dyDescent="0.25">
      <c r="A36" s="12" t="s">
        <v>16</v>
      </c>
      <c r="B36" s="12"/>
      <c r="C36" s="28">
        <f t="shared" ref="C36:O36" si="7">C20-C35</f>
        <v>4525</v>
      </c>
      <c r="D36" s="28">
        <f t="shared" si="7"/>
        <v>4525</v>
      </c>
      <c r="E36" s="28">
        <f t="shared" si="7"/>
        <v>4525</v>
      </c>
      <c r="F36" s="28">
        <f t="shared" si="7"/>
        <v>4525</v>
      </c>
      <c r="G36" s="43">
        <f>SUM(C36:F36)</f>
        <v>18100</v>
      </c>
      <c r="H36" s="28"/>
      <c r="I36" s="28">
        <f t="shared" si="7"/>
        <v>5335</v>
      </c>
      <c r="J36" s="28">
        <f t="shared" si="7"/>
        <v>4795</v>
      </c>
      <c r="K36" s="28">
        <f t="shared" si="7"/>
        <v>4795</v>
      </c>
      <c r="L36" s="28">
        <f t="shared" si="7"/>
        <v>4795</v>
      </c>
      <c r="M36" s="28">
        <f t="shared" si="7"/>
        <v>4795</v>
      </c>
      <c r="N36" s="28">
        <f t="shared" si="7"/>
        <v>4795</v>
      </c>
      <c r="O36" s="28">
        <f t="shared" si="7"/>
        <v>4795</v>
      </c>
      <c r="P36" s="184">
        <f>SUM(I36:O36)</f>
        <v>34105</v>
      </c>
    </row>
    <row r="38" spans="1:17" x14ac:dyDescent="0.25">
      <c r="A38" s="17" t="s">
        <v>41</v>
      </c>
      <c r="B38" s="17"/>
      <c r="C38" s="56">
        <f>SUM(C18:C19)</f>
        <v>5000</v>
      </c>
      <c r="D38" s="56">
        <f>SUM(D18:D19)</f>
        <v>5000</v>
      </c>
      <c r="E38" s="56">
        <f>SUM(E18:E19)</f>
        <v>5000</v>
      </c>
      <c r="F38" s="56">
        <f>SUM(F18:F19)</f>
        <v>5000</v>
      </c>
      <c r="G38" s="24">
        <f>SUM(C38:F38)</f>
        <v>20000</v>
      </c>
      <c r="H38" s="24"/>
      <c r="I38" s="24"/>
      <c r="J38" s="24"/>
      <c r="K38" s="24"/>
      <c r="L38" s="24"/>
      <c r="M38" s="24"/>
      <c r="N38" s="24"/>
      <c r="O38" s="24"/>
      <c r="P38" s="24">
        <f>SUM(C38:O38)</f>
        <v>40000</v>
      </c>
    </row>
    <row r="39" spans="1:17" x14ac:dyDescent="0.25">
      <c r="A39" s="17" t="s">
        <v>116</v>
      </c>
      <c r="B39" s="29" t="s">
        <v>152</v>
      </c>
      <c r="C39" s="24"/>
      <c r="D39" s="24"/>
      <c r="E39" s="24"/>
      <c r="F39" s="24"/>
      <c r="G39" s="24"/>
      <c r="H39" s="24"/>
      <c r="I39" s="20">
        <v>-5000</v>
      </c>
      <c r="J39" s="24"/>
      <c r="K39" s="24"/>
      <c r="L39" s="24"/>
      <c r="M39" s="24"/>
      <c r="N39" s="24"/>
      <c r="O39" s="24"/>
      <c r="P39" s="19"/>
    </row>
    <row r="40" spans="1:17" x14ac:dyDescent="0.25">
      <c r="A40" s="17" t="s">
        <v>116</v>
      </c>
      <c r="B40" s="29" t="s">
        <v>123</v>
      </c>
      <c r="C40" s="24"/>
      <c r="D40" s="24"/>
      <c r="E40" s="24"/>
      <c r="F40" s="24"/>
      <c r="G40" s="24"/>
      <c r="H40" s="24"/>
      <c r="I40" s="20">
        <v>-5000</v>
      </c>
      <c r="J40" s="24"/>
      <c r="K40" s="24"/>
      <c r="L40" s="24"/>
      <c r="M40" s="24"/>
      <c r="N40" s="24"/>
      <c r="O40" s="24"/>
      <c r="P40" s="19"/>
    </row>
    <row r="41" spans="1:17" x14ac:dyDescent="0.25">
      <c r="A41" s="17" t="s">
        <v>42</v>
      </c>
      <c r="B41" s="17"/>
      <c r="C41" s="24">
        <f>C38</f>
        <v>5000</v>
      </c>
      <c r="D41" s="24">
        <f>C41+D38</f>
        <v>10000</v>
      </c>
      <c r="E41" s="24">
        <f t="shared" ref="E41:F41" si="8">D41+E38</f>
        <v>15000</v>
      </c>
      <c r="F41" s="24">
        <f t="shared" si="8"/>
        <v>20000</v>
      </c>
      <c r="G41" s="24"/>
      <c r="H41" s="24"/>
      <c r="I41" s="24">
        <f>F41+I38+I39+I40</f>
        <v>10000</v>
      </c>
      <c r="J41" s="24"/>
      <c r="K41" s="24"/>
      <c r="L41" s="24"/>
      <c r="M41" s="24"/>
      <c r="N41" s="24"/>
      <c r="O41" s="24"/>
      <c r="P41" s="19"/>
    </row>
    <row r="42" spans="1:17" x14ac:dyDescent="0.25">
      <c r="A42" s="17" t="s">
        <v>48</v>
      </c>
      <c r="B42" s="17"/>
      <c r="C42" s="19"/>
      <c r="D42" s="19"/>
      <c r="E42" s="19"/>
      <c r="F42" s="19"/>
      <c r="G42" s="19"/>
      <c r="H42" s="19"/>
      <c r="I42" s="31">
        <f>SUM(I18)</f>
        <v>5000</v>
      </c>
      <c r="J42" s="31">
        <f t="shared" ref="J42:O42" si="9">SUM(J18:J19)</f>
        <v>5000</v>
      </c>
      <c r="K42" s="31">
        <f t="shared" si="9"/>
        <v>5000</v>
      </c>
      <c r="L42" s="31">
        <f t="shared" si="9"/>
        <v>5000</v>
      </c>
      <c r="M42" s="31">
        <f t="shared" si="9"/>
        <v>5000</v>
      </c>
      <c r="N42" s="31">
        <f t="shared" si="9"/>
        <v>5000</v>
      </c>
      <c r="O42" s="31">
        <f t="shared" si="9"/>
        <v>5000</v>
      </c>
      <c r="P42" s="38">
        <f>SUM(I42:O42)</f>
        <v>35000</v>
      </c>
    </row>
    <row r="43" spans="1:17" x14ac:dyDescent="0.25">
      <c r="A43" s="17" t="s">
        <v>98</v>
      </c>
      <c r="B43" s="29" t="s">
        <v>152</v>
      </c>
      <c r="C43" s="19"/>
      <c r="D43" s="19"/>
      <c r="E43" s="19"/>
      <c r="F43" s="24"/>
      <c r="G43" s="24"/>
      <c r="H43" s="24"/>
      <c r="I43" s="20">
        <v>5000</v>
      </c>
      <c r="J43" s="24"/>
      <c r="K43" s="24"/>
      <c r="L43" s="24"/>
      <c r="M43" s="24"/>
      <c r="N43" s="24"/>
      <c r="O43" s="24"/>
      <c r="P43" s="19"/>
    </row>
    <row r="44" spans="1:17" x14ac:dyDescent="0.25">
      <c r="A44" s="17" t="s">
        <v>98</v>
      </c>
      <c r="B44" s="29" t="s">
        <v>123</v>
      </c>
      <c r="C44" s="19"/>
      <c r="D44" s="19"/>
      <c r="E44" s="19"/>
      <c r="F44" s="24"/>
      <c r="G44" s="24"/>
      <c r="H44" s="24"/>
      <c r="I44" s="20">
        <v>5000</v>
      </c>
      <c r="J44" s="24"/>
      <c r="K44" s="24"/>
      <c r="L44" s="24"/>
      <c r="M44" s="24"/>
      <c r="N44" s="24"/>
      <c r="O44" s="24"/>
      <c r="P44" s="19"/>
    </row>
    <row r="45" spans="1:17" x14ac:dyDescent="0.25">
      <c r="A45" s="17" t="s">
        <v>49</v>
      </c>
      <c r="B45" s="17"/>
      <c r="C45" s="19"/>
      <c r="D45" s="19"/>
      <c r="E45" s="19"/>
      <c r="F45" s="19"/>
      <c r="G45" s="19"/>
      <c r="H45" s="19"/>
      <c r="I45" s="24">
        <f>I42</f>
        <v>5000</v>
      </c>
      <c r="J45" s="24">
        <f t="shared" ref="J45:O45" si="10">J42+I45</f>
        <v>10000</v>
      </c>
      <c r="K45" s="24">
        <f t="shared" si="10"/>
        <v>15000</v>
      </c>
      <c r="L45" s="24">
        <f t="shared" si="10"/>
        <v>20000</v>
      </c>
      <c r="M45" s="24">
        <f t="shared" si="10"/>
        <v>25000</v>
      </c>
      <c r="N45" s="24">
        <f t="shared" si="10"/>
        <v>30000</v>
      </c>
      <c r="O45" s="24">
        <f t="shared" si="10"/>
        <v>35000</v>
      </c>
      <c r="P45" s="19"/>
    </row>
    <row r="46" spans="1:17" x14ac:dyDescent="0.25">
      <c r="A46" s="17" t="s">
        <v>30</v>
      </c>
      <c r="B46" s="17"/>
      <c r="C46" s="19">
        <f>C38</f>
        <v>5000</v>
      </c>
      <c r="D46" s="19">
        <f>D38</f>
        <v>5000</v>
      </c>
      <c r="E46" s="19">
        <f>E38</f>
        <v>5000</v>
      </c>
      <c r="F46" s="19">
        <f>F38</f>
        <v>5000</v>
      </c>
      <c r="G46" s="24">
        <f>SUM(C46:F46)</f>
        <v>20000</v>
      </c>
      <c r="H46" s="19"/>
      <c r="I46" s="19">
        <f t="shared" ref="I46:O46" si="11">I42</f>
        <v>5000</v>
      </c>
      <c r="J46" s="19">
        <f t="shared" si="11"/>
        <v>5000</v>
      </c>
      <c r="K46" s="19">
        <f t="shared" si="11"/>
        <v>5000</v>
      </c>
      <c r="L46" s="19">
        <f t="shared" si="11"/>
        <v>5000</v>
      </c>
      <c r="M46" s="19">
        <f t="shared" si="11"/>
        <v>5000</v>
      </c>
      <c r="N46" s="19">
        <f t="shared" si="11"/>
        <v>5000</v>
      </c>
      <c r="O46" s="19">
        <f t="shared" si="11"/>
        <v>5000</v>
      </c>
      <c r="P46" s="38">
        <f>SUM(I46:O46)</f>
        <v>35000</v>
      </c>
    </row>
    <row r="47" spans="1:17" x14ac:dyDescent="0.25">
      <c r="A47" s="17" t="s">
        <v>101</v>
      </c>
      <c r="B47" s="17"/>
      <c r="C47" s="19">
        <f>C18</f>
        <v>5000</v>
      </c>
      <c r="D47" s="19">
        <f t="shared" ref="D47:F47" si="12">D18</f>
        <v>5000</v>
      </c>
      <c r="E47" s="19">
        <f t="shared" si="12"/>
        <v>5000</v>
      </c>
      <c r="F47" s="19">
        <f t="shared" si="12"/>
        <v>5000</v>
      </c>
      <c r="G47" s="24">
        <f>SUM(C47:F47)</f>
        <v>20000</v>
      </c>
      <c r="H47" s="19"/>
      <c r="I47" s="19">
        <f t="shared" ref="I47:O47" si="13">I18</f>
        <v>5000</v>
      </c>
      <c r="J47" s="19">
        <f t="shared" si="13"/>
        <v>5000</v>
      </c>
      <c r="K47" s="19">
        <f t="shared" si="13"/>
        <v>5000</v>
      </c>
      <c r="L47" s="19">
        <f t="shared" si="13"/>
        <v>5000</v>
      </c>
      <c r="M47" s="19">
        <f t="shared" si="13"/>
        <v>5000</v>
      </c>
      <c r="N47" s="19">
        <f t="shared" si="13"/>
        <v>5000</v>
      </c>
      <c r="O47" s="19">
        <f t="shared" si="13"/>
        <v>5000</v>
      </c>
      <c r="P47" s="38">
        <f>SUM(I47:O47)</f>
        <v>35000</v>
      </c>
    </row>
    <row r="48" spans="1:17" x14ac:dyDescent="0.25">
      <c r="A48" s="17" t="s">
        <v>102</v>
      </c>
      <c r="B48" s="17"/>
      <c r="C48" s="19">
        <f>C47</f>
        <v>5000</v>
      </c>
      <c r="D48" s="19">
        <f>D47+C48</f>
        <v>10000</v>
      </c>
      <c r="E48" s="19">
        <f t="shared" ref="E48:O48" si="14">E47+D48</f>
        <v>15000</v>
      </c>
      <c r="F48" s="19">
        <f t="shared" si="14"/>
        <v>20000</v>
      </c>
      <c r="G48" s="19"/>
      <c r="H48" s="19"/>
      <c r="I48" s="19">
        <f>I47</f>
        <v>5000</v>
      </c>
      <c r="J48" s="19">
        <f t="shared" si="14"/>
        <v>10000</v>
      </c>
      <c r="K48" s="19">
        <f t="shared" si="14"/>
        <v>15000</v>
      </c>
      <c r="L48" s="19">
        <f t="shared" si="14"/>
        <v>20000</v>
      </c>
      <c r="M48" s="19">
        <f t="shared" si="14"/>
        <v>25000</v>
      </c>
      <c r="N48" s="19">
        <f t="shared" si="14"/>
        <v>30000</v>
      </c>
      <c r="O48" s="19">
        <f t="shared" si="14"/>
        <v>35000</v>
      </c>
      <c r="P48" s="24"/>
    </row>
    <row r="49" spans="1:16" x14ac:dyDescent="0.25">
      <c r="A49" s="17" t="s">
        <v>105</v>
      </c>
      <c r="B49" s="17"/>
      <c r="C49" s="24">
        <f>SUM(C48/C16*C17)</f>
        <v>60000</v>
      </c>
      <c r="D49" s="24">
        <f>SUM(D48/D16*D17)</f>
        <v>60000</v>
      </c>
      <c r="E49" s="24">
        <f>SUM(E48/E16*E17)</f>
        <v>60000</v>
      </c>
      <c r="F49" s="24">
        <f>SUM(F48/F16*F17)</f>
        <v>60000</v>
      </c>
      <c r="G49" s="24"/>
      <c r="H49" s="24"/>
      <c r="I49" s="24">
        <f t="shared" ref="I49:O49" si="15">SUM(I48/I16*I17)</f>
        <v>60000</v>
      </c>
      <c r="J49" s="24">
        <f t="shared" si="15"/>
        <v>60000</v>
      </c>
      <c r="K49" s="24">
        <f t="shared" si="15"/>
        <v>60000</v>
      </c>
      <c r="L49" s="24">
        <f t="shared" si="15"/>
        <v>60000</v>
      </c>
      <c r="M49" s="24">
        <f t="shared" si="15"/>
        <v>60000</v>
      </c>
      <c r="N49" s="24">
        <f t="shared" si="15"/>
        <v>60000</v>
      </c>
      <c r="O49" s="24">
        <f t="shared" si="15"/>
        <v>60000</v>
      </c>
      <c r="P49" s="24"/>
    </row>
    <row r="50" spans="1:16" x14ac:dyDescent="0.25">
      <c r="A50" s="17" t="s">
        <v>106</v>
      </c>
      <c r="B50" s="17"/>
      <c r="C50" s="118">
        <f t="shared" ref="C50:O50" si="16">SUM(C49/12)</f>
        <v>5000</v>
      </c>
      <c r="D50" s="118">
        <f t="shared" si="16"/>
        <v>5000</v>
      </c>
      <c r="E50" s="118">
        <f t="shared" si="16"/>
        <v>5000</v>
      </c>
      <c r="F50" s="118">
        <f t="shared" si="16"/>
        <v>5000</v>
      </c>
      <c r="G50" s="118"/>
      <c r="H50" s="118"/>
      <c r="I50" s="118">
        <f t="shared" si="16"/>
        <v>5000</v>
      </c>
      <c r="J50" s="118">
        <f t="shared" si="16"/>
        <v>5000</v>
      </c>
      <c r="K50" s="118">
        <f t="shared" si="16"/>
        <v>5000</v>
      </c>
      <c r="L50" s="118">
        <f t="shared" si="16"/>
        <v>5000</v>
      </c>
      <c r="M50" s="118">
        <f t="shared" si="16"/>
        <v>5000</v>
      </c>
      <c r="N50" s="118">
        <f t="shared" si="16"/>
        <v>5000</v>
      </c>
      <c r="O50" s="118">
        <f t="shared" si="16"/>
        <v>5000</v>
      </c>
      <c r="P50" s="24"/>
    </row>
    <row r="51" spans="1:16" x14ac:dyDescent="0.25">
      <c r="A51" s="17" t="s">
        <v>117</v>
      </c>
      <c r="B51" s="29" t="s">
        <v>152</v>
      </c>
      <c r="I51" s="20">
        <f>E50*-1</f>
        <v>-5000</v>
      </c>
    </row>
    <row r="52" spans="1:16" x14ac:dyDescent="0.25">
      <c r="A52" s="17" t="s">
        <v>118</v>
      </c>
      <c r="B52" s="29" t="s">
        <v>152</v>
      </c>
      <c r="I52" s="20">
        <f>E50</f>
        <v>5000</v>
      </c>
    </row>
    <row r="53" spans="1:16" x14ac:dyDescent="0.25">
      <c r="A53" s="17" t="s">
        <v>117</v>
      </c>
      <c r="B53" s="29" t="s">
        <v>123</v>
      </c>
      <c r="I53" s="20">
        <f>F50*-1</f>
        <v>-5000</v>
      </c>
    </row>
    <row r="54" spans="1:16" x14ac:dyDescent="0.25">
      <c r="A54" s="17" t="s">
        <v>118</v>
      </c>
      <c r="B54" s="29" t="s">
        <v>123</v>
      </c>
      <c r="I54" s="20">
        <f>F50</f>
        <v>5000</v>
      </c>
    </row>
  </sheetData>
  <mergeCells count="1">
    <mergeCell ref="A1:P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23290-FB99-4AC4-8F7B-8121C87410DE}">
  <sheetPr>
    <tabColor rgb="FF00B050"/>
  </sheetPr>
  <dimension ref="A1:R86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5546875" style="13" customWidth="1"/>
    <col min="2" max="2" width="8.109375" style="13" customWidth="1"/>
    <col min="3" max="15" width="8.6640625" style="13" customWidth="1"/>
    <col min="16" max="16384" width="11.5546875" style="13"/>
  </cols>
  <sheetData>
    <row r="1" spans="1:15" s="12" customFormat="1" x14ac:dyDescent="0.25">
      <c r="A1" s="190" t="s">
        <v>398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5" s="12" customFormat="1" x14ac:dyDescent="0.25">
      <c r="A2" s="13" t="s">
        <v>37</v>
      </c>
      <c r="B2" s="13"/>
      <c r="C2" s="13" t="s">
        <v>64</v>
      </c>
      <c r="D2" s="13"/>
    </row>
    <row r="3" spans="1:15" x14ac:dyDescent="0.25">
      <c r="A3" s="13" t="s">
        <v>109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34">
        <v>1</v>
      </c>
      <c r="O3" s="15"/>
    </row>
    <row r="4" spans="1:15" x14ac:dyDescent="0.25">
      <c r="A4" s="13" t="s">
        <v>24</v>
      </c>
      <c r="C4" s="34" t="s">
        <v>31</v>
      </c>
      <c r="D4" s="34" t="s">
        <v>31</v>
      </c>
      <c r="E4" s="34" t="s">
        <v>32</v>
      </c>
      <c r="F4" s="34" t="s">
        <v>32</v>
      </c>
      <c r="G4" s="34" t="s">
        <v>32</v>
      </c>
      <c r="H4" s="34" t="s">
        <v>32</v>
      </c>
      <c r="I4" s="34" t="s">
        <v>32</v>
      </c>
      <c r="J4" s="34" t="s">
        <v>32</v>
      </c>
      <c r="K4" s="34" t="s">
        <v>32</v>
      </c>
      <c r="L4" s="34" t="s">
        <v>32</v>
      </c>
      <c r="M4" s="34" t="s">
        <v>32</v>
      </c>
      <c r="N4" s="34" t="s">
        <v>32</v>
      </c>
      <c r="O4" s="15"/>
    </row>
    <row r="5" spans="1:15" s="12" customFormat="1" x14ac:dyDescent="0.25">
      <c r="A5" s="16" t="s">
        <v>21</v>
      </c>
      <c r="B5" s="16" t="s">
        <v>114</v>
      </c>
      <c r="C5" s="35" t="s">
        <v>0</v>
      </c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 t="s">
        <v>7</v>
      </c>
      <c r="K5" s="35" t="s">
        <v>8</v>
      </c>
      <c r="L5" s="35" t="s">
        <v>9</v>
      </c>
      <c r="M5" s="35" t="s">
        <v>10</v>
      </c>
      <c r="N5" s="35" t="s">
        <v>11</v>
      </c>
      <c r="O5" s="35" t="s">
        <v>12</v>
      </c>
    </row>
    <row r="6" spans="1:15" x14ac:dyDescent="0.25">
      <c r="A6" s="17" t="s">
        <v>76</v>
      </c>
      <c r="B6" s="17"/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37" t="s">
        <v>22</v>
      </c>
      <c r="I6" s="54" t="s">
        <v>29</v>
      </c>
      <c r="J6" s="54" t="s">
        <v>29</v>
      </c>
      <c r="K6" s="54" t="s">
        <v>29</v>
      </c>
      <c r="L6" s="54" t="s">
        <v>29</v>
      </c>
      <c r="M6" s="54" t="s">
        <v>29</v>
      </c>
      <c r="N6" s="54" t="s">
        <v>29</v>
      </c>
      <c r="O6" s="15"/>
    </row>
    <row r="7" spans="1:15" x14ac:dyDescent="0.25">
      <c r="A7" s="13" t="s">
        <v>95</v>
      </c>
      <c r="B7" s="29" t="s">
        <v>100</v>
      </c>
      <c r="C7" s="120"/>
      <c r="D7" s="120"/>
      <c r="E7" s="120"/>
      <c r="F7" s="120"/>
      <c r="G7" s="120"/>
      <c r="H7" s="128" t="s">
        <v>119</v>
      </c>
      <c r="I7" s="120"/>
      <c r="J7" s="120"/>
      <c r="K7" s="120"/>
      <c r="L7" s="120"/>
      <c r="M7" s="120"/>
      <c r="N7" s="120"/>
      <c r="O7" s="15"/>
    </row>
    <row r="8" spans="1:15" x14ac:dyDescent="0.25">
      <c r="A8" s="17" t="s">
        <v>94</v>
      </c>
      <c r="B8" s="29" t="s">
        <v>100</v>
      </c>
      <c r="C8" s="120"/>
      <c r="D8" s="120"/>
      <c r="E8" s="120"/>
      <c r="F8" s="120"/>
      <c r="G8" s="120"/>
      <c r="H8" s="127" t="s">
        <v>17</v>
      </c>
      <c r="I8" s="120"/>
      <c r="J8" s="120"/>
      <c r="K8" s="120"/>
      <c r="L8" s="120"/>
      <c r="M8" s="120"/>
      <c r="N8" s="120"/>
      <c r="O8" s="15"/>
    </row>
    <row r="9" spans="1:15" x14ac:dyDescent="0.25">
      <c r="A9" s="17" t="s">
        <v>97</v>
      </c>
      <c r="B9" s="29" t="s">
        <v>100</v>
      </c>
      <c r="C9" s="36"/>
      <c r="D9" s="36"/>
      <c r="E9" s="36"/>
      <c r="F9" s="36"/>
      <c r="G9" s="36"/>
      <c r="H9" s="127" t="s">
        <v>22</v>
      </c>
      <c r="I9" s="36"/>
      <c r="J9" s="36"/>
      <c r="K9" s="36"/>
      <c r="L9" s="36"/>
      <c r="M9" s="36"/>
      <c r="N9" s="36"/>
      <c r="O9" s="15"/>
    </row>
    <row r="10" spans="1:15" x14ac:dyDescent="0.25">
      <c r="A10" s="13" t="s">
        <v>95</v>
      </c>
      <c r="B10" s="29" t="s">
        <v>96</v>
      </c>
      <c r="C10" s="36"/>
      <c r="D10" s="36"/>
      <c r="E10" s="36"/>
      <c r="F10" s="36"/>
      <c r="G10" s="36"/>
      <c r="H10" s="128" t="s">
        <v>119</v>
      </c>
      <c r="I10" s="36"/>
      <c r="J10" s="36"/>
      <c r="K10" s="36"/>
      <c r="L10" s="36"/>
      <c r="M10" s="36"/>
      <c r="N10" s="36"/>
      <c r="O10" s="15"/>
    </row>
    <row r="11" spans="1:15" x14ac:dyDescent="0.25">
      <c r="A11" s="17" t="s">
        <v>94</v>
      </c>
      <c r="B11" s="29" t="s">
        <v>96</v>
      </c>
      <c r="C11" s="36"/>
      <c r="D11" s="36"/>
      <c r="E11" s="36"/>
      <c r="F11" s="36"/>
      <c r="G11" s="36"/>
      <c r="H11" s="127" t="s">
        <v>17</v>
      </c>
      <c r="I11" s="36"/>
      <c r="J11" s="36"/>
      <c r="K11" s="36"/>
      <c r="L11" s="36"/>
      <c r="M11" s="36"/>
      <c r="N11" s="36"/>
      <c r="O11" s="15"/>
    </row>
    <row r="12" spans="1:15" x14ac:dyDescent="0.25">
      <c r="A12" s="17" t="s">
        <v>97</v>
      </c>
      <c r="B12" s="29" t="s">
        <v>96</v>
      </c>
      <c r="C12" s="36"/>
      <c r="D12" s="36"/>
      <c r="E12" s="36"/>
      <c r="F12" s="36"/>
      <c r="G12" s="36"/>
      <c r="H12" s="127" t="s">
        <v>22</v>
      </c>
      <c r="I12" s="36"/>
      <c r="J12" s="36"/>
      <c r="K12" s="36"/>
      <c r="L12" s="36"/>
      <c r="M12" s="36"/>
      <c r="N12" s="36"/>
      <c r="O12" s="15"/>
    </row>
    <row r="13" spans="1:15" s="130" customFormat="1" ht="24" x14ac:dyDescent="0.3">
      <c r="A13" s="130" t="s">
        <v>95</v>
      </c>
      <c r="B13" s="131" t="s">
        <v>96</v>
      </c>
      <c r="C13" s="132"/>
      <c r="D13" s="132"/>
      <c r="E13" s="132"/>
      <c r="F13" s="132"/>
      <c r="G13" s="132"/>
      <c r="H13" s="135"/>
      <c r="I13" s="133" t="s">
        <v>132</v>
      </c>
      <c r="J13" s="132"/>
      <c r="K13" s="132"/>
      <c r="L13" s="132"/>
      <c r="M13" s="132"/>
      <c r="N13" s="132"/>
      <c r="O13" s="134"/>
    </row>
    <row r="14" spans="1:15" x14ac:dyDescent="0.25">
      <c r="A14" s="17" t="s">
        <v>94</v>
      </c>
      <c r="B14" s="29" t="s">
        <v>96</v>
      </c>
      <c r="C14" s="36"/>
      <c r="D14" s="36"/>
      <c r="E14" s="36"/>
      <c r="F14" s="36"/>
      <c r="G14" s="36"/>
      <c r="H14" s="36"/>
      <c r="I14" s="127" t="s">
        <v>22</v>
      </c>
      <c r="J14" s="36"/>
      <c r="K14" s="36"/>
      <c r="L14" s="36"/>
      <c r="M14" s="36"/>
      <c r="N14" s="36"/>
      <c r="O14" s="15"/>
    </row>
    <row r="15" spans="1:15" x14ac:dyDescent="0.25">
      <c r="A15" s="17" t="s">
        <v>97</v>
      </c>
      <c r="B15" s="29" t="s">
        <v>96</v>
      </c>
      <c r="C15" s="36"/>
      <c r="D15" s="36"/>
      <c r="E15" s="36"/>
      <c r="F15" s="36"/>
      <c r="G15" s="36"/>
      <c r="H15" s="36"/>
      <c r="I15" s="127" t="s">
        <v>29</v>
      </c>
      <c r="J15" s="36"/>
      <c r="K15" s="36"/>
      <c r="L15" s="36"/>
      <c r="M15" s="36"/>
      <c r="N15" s="36"/>
      <c r="O15" s="15"/>
    </row>
    <row r="16" spans="1:15" s="130" customFormat="1" ht="24" x14ac:dyDescent="0.3">
      <c r="A16" s="130" t="s">
        <v>95</v>
      </c>
      <c r="B16" s="131" t="s">
        <v>131</v>
      </c>
      <c r="C16" s="132"/>
      <c r="D16" s="132"/>
      <c r="E16" s="132"/>
      <c r="F16" s="132"/>
      <c r="G16" s="132"/>
      <c r="H16" s="135"/>
      <c r="I16" s="133" t="s">
        <v>132</v>
      </c>
      <c r="J16" s="132"/>
      <c r="K16" s="132"/>
      <c r="L16" s="132"/>
      <c r="M16" s="132"/>
      <c r="N16" s="132"/>
      <c r="O16" s="134"/>
    </row>
    <row r="17" spans="1:16" x14ac:dyDescent="0.25">
      <c r="A17" s="17" t="s">
        <v>94</v>
      </c>
      <c r="B17" s="29" t="s">
        <v>131</v>
      </c>
      <c r="C17" s="36"/>
      <c r="D17" s="36"/>
      <c r="E17" s="36"/>
      <c r="F17" s="36"/>
      <c r="G17" s="36"/>
      <c r="H17" s="36"/>
      <c r="I17" s="127" t="s">
        <v>22</v>
      </c>
      <c r="J17" s="36"/>
      <c r="K17" s="36"/>
      <c r="L17" s="36"/>
      <c r="M17" s="36"/>
      <c r="N17" s="36"/>
      <c r="O17" s="15"/>
    </row>
    <row r="18" spans="1:16" x14ac:dyDescent="0.25">
      <c r="A18" s="17" t="s">
        <v>97</v>
      </c>
      <c r="B18" s="29" t="s">
        <v>131</v>
      </c>
      <c r="C18" s="36"/>
      <c r="D18" s="36"/>
      <c r="E18" s="36"/>
      <c r="F18" s="36"/>
      <c r="G18" s="36"/>
      <c r="H18" s="36"/>
      <c r="I18" s="127" t="s">
        <v>29</v>
      </c>
      <c r="J18" s="36"/>
      <c r="K18" s="36"/>
      <c r="L18" s="36"/>
      <c r="M18" s="36"/>
      <c r="N18" s="36"/>
      <c r="O18" s="15"/>
    </row>
    <row r="19" spans="1:16" x14ac:dyDescent="0.25">
      <c r="A19" s="17" t="s">
        <v>18</v>
      </c>
      <c r="B19" s="17"/>
      <c r="C19" s="15" t="s">
        <v>27</v>
      </c>
      <c r="D19" s="15" t="s">
        <v>27</v>
      </c>
      <c r="E19" s="15" t="s">
        <v>27</v>
      </c>
      <c r="F19" s="15" t="s">
        <v>27</v>
      </c>
      <c r="G19" s="15" t="s">
        <v>27</v>
      </c>
      <c r="H19" s="15" t="s">
        <v>27</v>
      </c>
      <c r="I19" s="15" t="s">
        <v>27</v>
      </c>
      <c r="J19" s="15" t="s">
        <v>27</v>
      </c>
      <c r="K19" s="15" t="s">
        <v>27</v>
      </c>
      <c r="L19" s="15" t="s">
        <v>27</v>
      </c>
      <c r="M19" s="15" t="s">
        <v>27</v>
      </c>
      <c r="N19" s="15" t="s">
        <v>27</v>
      </c>
      <c r="O19" s="15"/>
    </row>
    <row r="20" spans="1:16" x14ac:dyDescent="0.25">
      <c r="A20" s="17" t="s">
        <v>19</v>
      </c>
      <c r="B20" s="17"/>
      <c r="C20" s="15">
        <v>30</v>
      </c>
      <c r="D20" s="15">
        <v>30</v>
      </c>
      <c r="E20" s="15">
        <v>30</v>
      </c>
      <c r="F20" s="15">
        <v>30</v>
      </c>
      <c r="G20" s="15">
        <v>30</v>
      </c>
      <c r="H20" s="15">
        <v>30</v>
      </c>
      <c r="I20" s="15">
        <v>30</v>
      </c>
      <c r="J20" s="15">
        <v>30</v>
      </c>
      <c r="K20" s="15">
        <v>30</v>
      </c>
      <c r="L20" s="15">
        <v>30</v>
      </c>
      <c r="M20" s="15">
        <v>30</v>
      </c>
      <c r="N20" s="15">
        <v>30</v>
      </c>
      <c r="O20" s="38">
        <f t="shared" ref="O20" si="0">SUM(C20:N20)</f>
        <v>360</v>
      </c>
    </row>
    <row r="21" spans="1:16" x14ac:dyDescent="0.25">
      <c r="A21" s="17" t="s">
        <v>20</v>
      </c>
      <c r="B21" s="17"/>
      <c r="C21" s="15">
        <f>C20</f>
        <v>30</v>
      </c>
      <c r="D21" s="15">
        <f>C21+D20</f>
        <v>60</v>
      </c>
      <c r="E21" s="15">
        <f t="shared" ref="E21:N21" si="1">D21+E20</f>
        <v>90</v>
      </c>
      <c r="F21" s="15">
        <f t="shared" si="1"/>
        <v>120</v>
      </c>
      <c r="G21" s="15">
        <f t="shared" si="1"/>
        <v>150</v>
      </c>
      <c r="H21" s="15">
        <f t="shared" si="1"/>
        <v>180</v>
      </c>
      <c r="I21" s="15">
        <f t="shared" si="1"/>
        <v>210</v>
      </c>
      <c r="J21" s="15">
        <f t="shared" si="1"/>
        <v>240</v>
      </c>
      <c r="K21" s="15">
        <f t="shared" si="1"/>
        <v>270</v>
      </c>
      <c r="L21" s="15">
        <f t="shared" si="1"/>
        <v>300</v>
      </c>
      <c r="M21" s="15">
        <f t="shared" si="1"/>
        <v>330</v>
      </c>
      <c r="N21" s="15">
        <f t="shared" si="1"/>
        <v>360</v>
      </c>
      <c r="O21" s="15"/>
    </row>
    <row r="22" spans="1:16" x14ac:dyDescent="0.25">
      <c r="A22" s="41" t="s">
        <v>23</v>
      </c>
      <c r="B22" s="41"/>
      <c r="C22" s="64">
        <v>360</v>
      </c>
      <c r="D22" s="64">
        <v>360</v>
      </c>
      <c r="E22" s="64">
        <v>360</v>
      </c>
      <c r="F22" s="64">
        <v>360</v>
      </c>
      <c r="G22" s="64">
        <v>360</v>
      </c>
      <c r="H22" s="64">
        <v>360</v>
      </c>
      <c r="I22" s="64">
        <v>360</v>
      </c>
      <c r="J22" s="64">
        <v>360</v>
      </c>
      <c r="K22" s="64">
        <v>360</v>
      </c>
      <c r="L22" s="64">
        <v>360</v>
      </c>
      <c r="M22" s="64">
        <v>360</v>
      </c>
      <c r="N22" s="64">
        <v>360</v>
      </c>
      <c r="O22" s="64"/>
    </row>
    <row r="23" spans="1:16" x14ac:dyDescent="0.25">
      <c r="A23" s="18" t="s">
        <v>337</v>
      </c>
      <c r="B23" s="18"/>
      <c r="C23" s="112">
        <f>C24</f>
        <v>5000</v>
      </c>
      <c r="D23" s="112">
        <f>D24+C23</f>
        <v>10000</v>
      </c>
      <c r="E23" s="112">
        <f t="shared" ref="E23:N23" si="2">E24+D23</f>
        <v>15000</v>
      </c>
      <c r="F23" s="112">
        <f t="shared" si="2"/>
        <v>20000</v>
      </c>
      <c r="G23" s="112">
        <f t="shared" si="2"/>
        <v>25000</v>
      </c>
      <c r="H23" s="112">
        <f t="shared" si="2"/>
        <v>30000</v>
      </c>
      <c r="I23" s="112">
        <f t="shared" si="2"/>
        <v>35000</v>
      </c>
      <c r="J23" s="112">
        <f t="shared" si="2"/>
        <v>40000</v>
      </c>
      <c r="K23" s="112">
        <f t="shared" si="2"/>
        <v>45000</v>
      </c>
      <c r="L23" s="112">
        <f t="shared" si="2"/>
        <v>50000</v>
      </c>
      <c r="M23" s="112">
        <f t="shared" si="2"/>
        <v>55000</v>
      </c>
      <c r="N23" s="112">
        <f t="shared" si="2"/>
        <v>60000</v>
      </c>
      <c r="O23" s="39"/>
    </row>
    <row r="24" spans="1:16" x14ac:dyDescent="0.25">
      <c r="A24" s="17" t="s">
        <v>13</v>
      </c>
      <c r="B24" s="17"/>
      <c r="C24" s="19">
        <v>5000</v>
      </c>
      <c r="D24" s="19">
        <v>5000</v>
      </c>
      <c r="E24" s="19">
        <v>5000</v>
      </c>
      <c r="F24" s="19">
        <v>5000</v>
      </c>
      <c r="G24" s="19">
        <v>5000</v>
      </c>
      <c r="H24" s="19">
        <v>5000</v>
      </c>
      <c r="I24" s="19">
        <v>5000</v>
      </c>
      <c r="J24" s="19">
        <v>5000</v>
      </c>
      <c r="K24" s="19">
        <v>5000</v>
      </c>
      <c r="L24" s="19">
        <v>5000</v>
      </c>
      <c r="M24" s="19">
        <v>5000</v>
      </c>
      <c r="N24" s="19">
        <v>5000</v>
      </c>
      <c r="O24" s="19">
        <f t="shared" ref="O24:O29" si="3">SUM(C24:N24)</f>
        <v>60000</v>
      </c>
    </row>
    <row r="25" spans="1:16" x14ac:dyDescent="0.25">
      <c r="A25" s="17" t="s">
        <v>25</v>
      </c>
      <c r="B25" s="17"/>
      <c r="C25" s="19"/>
      <c r="D25" s="19"/>
      <c r="E25" s="19"/>
      <c r="F25" s="19"/>
      <c r="G25" s="19"/>
      <c r="H25" s="19"/>
      <c r="I25" s="19">
        <v>200</v>
      </c>
      <c r="J25" s="19">
        <v>200</v>
      </c>
      <c r="K25" s="19">
        <v>200</v>
      </c>
      <c r="L25" s="19">
        <v>200</v>
      </c>
      <c r="M25" s="19">
        <v>200</v>
      </c>
      <c r="N25" s="19">
        <v>200</v>
      </c>
      <c r="O25" s="19"/>
    </row>
    <row r="26" spans="1:16" x14ac:dyDescent="0.25">
      <c r="A26" s="17" t="s">
        <v>297</v>
      </c>
      <c r="B26" s="17"/>
      <c r="C26" s="19"/>
      <c r="D26" s="19"/>
      <c r="E26" s="19"/>
      <c r="F26" s="19"/>
      <c r="G26" s="19"/>
      <c r="H26" s="19"/>
      <c r="I26" s="19">
        <v>400</v>
      </c>
      <c r="J26" s="19"/>
      <c r="K26" s="19"/>
      <c r="L26" s="19"/>
      <c r="M26" s="19"/>
      <c r="N26" s="19"/>
      <c r="O26" s="19"/>
    </row>
    <row r="27" spans="1:16" x14ac:dyDescent="0.25">
      <c r="A27" s="17" t="s">
        <v>35</v>
      </c>
      <c r="B27" s="1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>
        <f>N23/12</f>
        <v>5000</v>
      </c>
      <c r="O27" s="19">
        <f t="shared" si="3"/>
        <v>5000</v>
      </c>
    </row>
    <row r="28" spans="1:16" x14ac:dyDescent="0.25">
      <c r="A28" s="17"/>
      <c r="B28" s="17"/>
      <c r="C28" s="19"/>
      <c r="D28" s="19"/>
      <c r="E28" s="19"/>
      <c r="F28" s="19"/>
      <c r="G28" s="19"/>
      <c r="H28" s="45"/>
      <c r="I28" s="19"/>
      <c r="J28" s="19"/>
      <c r="K28" s="19"/>
      <c r="L28" s="19"/>
      <c r="M28" s="19"/>
      <c r="N28" s="19"/>
      <c r="O28" s="19">
        <f t="shared" si="3"/>
        <v>0</v>
      </c>
    </row>
    <row r="29" spans="1:16" x14ac:dyDescent="0.25">
      <c r="A29" s="21" t="s">
        <v>14</v>
      </c>
      <c r="B29" s="21"/>
      <c r="C29" s="22">
        <f t="shared" ref="C29:N29" si="4">SUM(C24:C27)</f>
        <v>5000</v>
      </c>
      <c r="D29" s="22">
        <f t="shared" si="4"/>
        <v>5000</v>
      </c>
      <c r="E29" s="22">
        <f t="shared" si="4"/>
        <v>5000</v>
      </c>
      <c r="F29" s="22">
        <f t="shared" si="4"/>
        <v>5000</v>
      </c>
      <c r="G29" s="22">
        <f t="shared" si="4"/>
        <v>5000</v>
      </c>
      <c r="H29" s="22">
        <f t="shared" si="4"/>
        <v>5000</v>
      </c>
      <c r="I29" s="22">
        <f t="shared" si="4"/>
        <v>5600</v>
      </c>
      <c r="J29" s="22">
        <f t="shared" si="4"/>
        <v>5200</v>
      </c>
      <c r="K29" s="22">
        <f t="shared" si="4"/>
        <v>5200</v>
      </c>
      <c r="L29" s="22">
        <f t="shared" si="4"/>
        <v>5200</v>
      </c>
      <c r="M29" s="22">
        <f t="shared" si="4"/>
        <v>5200</v>
      </c>
      <c r="N29" s="22">
        <f t="shared" si="4"/>
        <v>10200</v>
      </c>
      <c r="O29" s="22">
        <f t="shared" si="3"/>
        <v>66600</v>
      </c>
    </row>
    <row r="30" spans="1:16" x14ac:dyDescent="0.25">
      <c r="A30" s="17" t="s">
        <v>75</v>
      </c>
      <c r="B30" s="17"/>
      <c r="C30" s="58">
        <f>Ansätze!C68</f>
        <v>9.5000000000000001E-2</v>
      </c>
      <c r="D30" s="58">
        <f>$C$30</f>
        <v>9.5000000000000001E-2</v>
      </c>
      <c r="E30" s="58">
        <f t="shared" ref="E30:H30" si="5">$C$30</f>
        <v>9.5000000000000001E-2</v>
      </c>
      <c r="F30" s="58">
        <f t="shared" si="5"/>
        <v>9.5000000000000001E-2</v>
      </c>
      <c r="G30" s="58">
        <f t="shared" si="5"/>
        <v>9.5000000000000001E-2</v>
      </c>
      <c r="H30" s="58">
        <f t="shared" si="5"/>
        <v>9.5000000000000001E-2</v>
      </c>
      <c r="I30" s="58">
        <f>Ansätze!C70</f>
        <v>9.6999999999999989E-2</v>
      </c>
      <c r="J30" s="58">
        <f>Ansätze!C70</f>
        <v>9.6999999999999989E-2</v>
      </c>
      <c r="K30" s="58">
        <f>Ansätze!C70</f>
        <v>9.6999999999999989E-2</v>
      </c>
      <c r="L30" s="58">
        <f>Ansätze!C71</f>
        <v>9.8000000000000004E-2</v>
      </c>
      <c r="M30" s="58">
        <f>Ansätze!C71</f>
        <v>9.8000000000000004E-2</v>
      </c>
      <c r="N30" s="58">
        <f>Ansätze!C79</f>
        <v>0.106</v>
      </c>
      <c r="P30" s="19"/>
    </row>
    <row r="31" spans="1:16" x14ac:dyDescent="0.25">
      <c r="A31" s="17" t="s">
        <v>80</v>
      </c>
      <c r="B31" s="17"/>
      <c r="C31" s="24">
        <f>C61*C30</f>
        <v>475</v>
      </c>
      <c r="D31" s="24">
        <f>D61*D30-C36</f>
        <v>475</v>
      </c>
      <c r="E31" s="24">
        <f>E61*E30-D36</f>
        <v>475</v>
      </c>
      <c r="F31" s="24">
        <f>F61*F30-E36</f>
        <v>475</v>
      </c>
      <c r="G31" s="24">
        <f>G61*G30-F36</f>
        <v>475</v>
      </c>
      <c r="H31" s="24"/>
      <c r="I31" s="24"/>
      <c r="J31" s="24"/>
      <c r="K31" s="24"/>
      <c r="L31" s="24"/>
      <c r="M31" s="24"/>
      <c r="N31" s="24"/>
      <c r="O31" s="24">
        <f>SUM(C31:N31)</f>
        <v>2375</v>
      </c>
      <c r="P31" s="24"/>
    </row>
    <row r="32" spans="1:16" x14ac:dyDescent="0.25">
      <c r="A32" s="17" t="s">
        <v>54</v>
      </c>
      <c r="B32" s="17"/>
      <c r="C32" s="24"/>
      <c r="D32" s="24"/>
      <c r="E32" s="24"/>
      <c r="F32" s="24"/>
      <c r="G32" s="24"/>
      <c r="H32" s="24">
        <f t="shared" ref="H32:N32" si="6">H61*H30-G36</f>
        <v>-950</v>
      </c>
      <c r="I32" s="24">
        <f>I61*I30-H36</f>
        <v>29.999999999999773</v>
      </c>
      <c r="J32" s="24">
        <f t="shared" si="6"/>
        <v>0</v>
      </c>
      <c r="K32" s="24">
        <f t="shared" si="6"/>
        <v>0</v>
      </c>
      <c r="L32" s="24">
        <f t="shared" si="6"/>
        <v>15.000000000000227</v>
      </c>
      <c r="M32" s="24">
        <f t="shared" si="6"/>
        <v>0</v>
      </c>
      <c r="N32" s="24">
        <f t="shared" si="6"/>
        <v>120</v>
      </c>
      <c r="O32" s="24"/>
      <c r="P32" s="24"/>
    </row>
    <row r="33" spans="1:17" x14ac:dyDescent="0.25">
      <c r="A33" s="17" t="s">
        <v>137</v>
      </c>
      <c r="B33" s="17"/>
      <c r="C33" s="24"/>
      <c r="D33" s="24"/>
      <c r="E33" s="24"/>
      <c r="F33" s="24"/>
      <c r="G33" s="24"/>
      <c r="H33" s="24">
        <f t="shared" ref="H33:N33" si="7">H32-H34-H35</f>
        <v>0</v>
      </c>
      <c r="I33" s="24">
        <f t="shared" si="7"/>
        <v>29.999999999999773</v>
      </c>
      <c r="J33" s="24">
        <f t="shared" si="7"/>
        <v>0</v>
      </c>
      <c r="K33" s="24">
        <f t="shared" si="7"/>
        <v>0</v>
      </c>
      <c r="L33" s="24">
        <f t="shared" si="7"/>
        <v>15.000000000000227</v>
      </c>
      <c r="M33" s="24">
        <f t="shared" si="7"/>
        <v>0</v>
      </c>
      <c r="N33" s="24">
        <f t="shared" si="7"/>
        <v>120</v>
      </c>
      <c r="O33" s="24">
        <f>SUM(C33:N33)</f>
        <v>165</v>
      </c>
      <c r="P33" s="24"/>
    </row>
    <row r="34" spans="1:17" x14ac:dyDescent="0.25">
      <c r="A34" s="17" t="s">
        <v>99</v>
      </c>
      <c r="B34" s="29" t="s">
        <v>100</v>
      </c>
      <c r="C34" s="24"/>
      <c r="D34" s="24"/>
      <c r="E34" s="24"/>
      <c r="F34" s="24"/>
      <c r="G34" s="24"/>
      <c r="H34" s="20">
        <f>H59*G30</f>
        <v>-475</v>
      </c>
      <c r="I34" s="24"/>
      <c r="J34" s="24"/>
      <c r="K34" s="24"/>
      <c r="L34" s="24"/>
      <c r="M34" s="24"/>
      <c r="N34" s="24"/>
      <c r="O34" s="24">
        <f>SUM(C34:N34)</f>
        <v>-475</v>
      </c>
      <c r="P34" s="24"/>
    </row>
    <row r="35" spans="1:17" x14ac:dyDescent="0.25">
      <c r="A35" s="17" t="s">
        <v>99</v>
      </c>
      <c r="B35" s="29" t="s">
        <v>96</v>
      </c>
      <c r="C35" s="24"/>
      <c r="D35" s="24"/>
      <c r="E35" s="24"/>
      <c r="F35" s="24"/>
      <c r="G35" s="24"/>
      <c r="H35" s="20">
        <f>H60*F30</f>
        <v>-475</v>
      </c>
      <c r="I35" s="24"/>
      <c r="J35" s="24"/>
      <c r="K35" s="24"/>
      <c r="L35" s="24"/>
      <c r="M35" s="24"/>
      <c r="N35" s="24"/>
      <c r="O35" s="24">
        <f>SUM(C35:N35)</f>
        <v>-475</v>
      </c>
      <c r="P35" s="24"/>
    </row>
    <row r="36" spans="1:17" x14ac:dyDescent="0.25">
      <c r="A36" s="17" t="s">
        <v>81</v>
      </c>
      <c r="B36" s="17"/>
      <c r="C36" s="24">
        <f>C31</f>
        <v>475</v>
      </c>
      <c r="D36" s="24">
        <f>C36+D31</f>
        <v>950</v>
      </c>
      <c r="E36" s="24">
        <f>D36+E31</f>
        <v>1425</v>
      </c>
      <c r="F36" s="24">
        <f>E36+F31</f>
        <v>1900</v>
      </c>
      <c r="G36" s="24">
        <f>F36+G31</f>
        <v>2375</v>
      </c>
      <c r="H36" s="24">
        <f t="shared" ref="H36:N36" si="8">G36+H32</f>
        <v>1425</v>
      </c>
      <c r="I36" s="24">
        <f>H36+I32</f>
        <v>1454.9999999999998</v>
      </c>
      <c r="J36" s="24">
        <f t="shared" si="8"/>
        <v>1454.9999999999998</v>
      </c>
      <c r="K36" s="24">
        <f t="shared" si="8"/>
        <v>1454.9999999999998</v>
      </c>
      <c r="L36" s="24">
        <f t="shared" si="8"/>
        <v>1470</v>
      </c>
      <c r="M36" s="24">
        <f t="shared" si="8"/>
        <v>1470</v>
      </c>
      <c r="N36" s="24">
        <f t="shared" si="8"/>
        <v>1590</v>
      </c>
      <c r="O36" s="24"/>
      <c r="P36" s="19"/>
    </row>
    <row r="37" spans="1:17" x14ac:dyDescent="0.25">
      <c r="A37" s="17" t="s">
        <v>73</v>
      </c>
      <c r="B37" s="17"/>
      <c r="C37" s="24"/>
      <c r="D37" s="24"/>
      <c r="E37" s="24"/>
      <c r="F37" s="24"/>
      <c r="G37" s="23"/>
      <c r="H37" s="30">
        <f>Ansätze!D68</f>
        <v>4.1000000000000002E-2</v>
      </c>
      <c r="I37" s="30">
        <f>Ansätze!D70</f>
        <v>4.3999999999999997E-2</v>
      </c>
      <c r="J37" s="30">
        <f>Ansätze!D70</f>
        <v>4.3999999999999997E-2</v>
      </c>
      <c r="K37" s="30">
        <f>Ansätze!D70</f>
        <v>4.3999999999999997E-2</v>
      </c>
      <c r="L37" s="30">
        <f>Ansätze!D71</f>
        <v>4.4999999999999998E-2</v>
      </c>
      <c r="M37" s="30">
        <f>Ansätze!D71</f>
        <v>4.4999999999999998E-2</v>
      </c>
      <c r="N37" s="30">
        <f>Ansätze!D79</f>
        <v>5.1999999999999998E-2</v>
      </c>
      <c r="O37" s="24"/>
      <c r="P37" s="19"/>
    </row>
    <row r="38" spans="1:17" x14ac:dyDescent="0.25">
      <c r="A38" s="17" t="s">
        <v>73</v>
      </c>
      <c r="B38" s="29" t="s">
        <v>100</v>
      </c>
      <c r="C38" s="24"/>
      <c r="D38" s="24"/>
      <c r="E38" s="24"/>
      <c r="F38" s="24"/>
      <c r="G38" s="23"/>
      <c r="H38" s="129">
        <v>4.1000000000000002E-2</v>
      </c>
      <c r="I38" s="23"/>
      <c r="J38" s="23"/>
      <c r="K38" s="23"/>
      <c r="L38" s="23"/>
      <c r="M38" s="23"/>
      <c r="N38" s="23"/>
      <c r="O38" s="24"/>
      <c r="P38" s="19"/>
    </row>
    <row r="39" spans="1:17" x14ac:dyDescent="0.25">
      <c r="A39" s="17" t="s">
        <v>73</v>
      </c>
      <c r="B39" s="29" t="s">
        <v>96</v>
      </c>
      <c r="C39" s="24"/>
      <c r="D39" s="24"/>
      <c r="E39" s="24"/>
      <c r="F39" s="24"/>
      <c r="G39" s="23"/>
      <c r="H39" s="129">
        <v>4.1000000000000002E-2</v>
      </c>
      <c r="I39" s="23"/>
      <c r="J39" s="23"/>
      <c r="K39" s="23"/>
      <c r="L39" s="23"/>
      <c r="M39" s="23"/>
      <c r="N39" s="23"/>
      <c r="O39" s="24"/>
      <c r="P39" s="19"/>
    </row>
    <row r="40" spans="1:17" x14ac:dyDescent="0.25">
      <c r="A40" s="17" t="s">
        <v>86</v>
      </c>
      <c r="B40" s="17"/>
      <c r="C40" s="24"/>
      <c r="D40" s="24"/>
      <c r="E40" s="24"/>
      <c r="F40" s="24"/>
      <c r="G40" s="24"/>
      <c r="H40" s="24">
        <f>SUM(H67)*H37-H43-H44</f>
        <v>205</v>
      </c>
      <c r="I40" s="24"/>
      <c r="J40" s="24"/>
      <c r="K40" s="24"/>
      <c r="L40" s="24"/>
      <c r="M40" s="24"/>
      <c r="N40" s="24"/>
      <c r="O40" s="24">
        <f>SUM(C40:N40)</f>
        <v>205</v>
      </c>
      <c r="P40" s="19"/>
    </row>
    <row r="41" spans="1:17" x14ac:dyDescent="0.25">
      <c r="A41" s="17" t="s">
        <v>47</v>
      </c>
      <c r="B41" s="17"/>
      <c r="C41" s="24"/>
      <c r="D41" s="24"/>
      <c r="E41" s="24"/>
      <c r="F41" s="24"/>
      <c r="G41" s="24"/>
      <c r="H41" s="24"/>
      <c r="I41" s="24">
        <f>I67*I37-H47</f>
        <v>-395</v>
      </c>
      <c r="J41" s="24">
        <f t="shared" ref="J41:N41" si="9">J67*J37-I47</f>
        <v>0</v>
      </c>
      <c r="K41" s="24">
        <f t="shared" si="9"/>
        <v>0</v>
      </c>
      <c r="L41" s="24">
        <f t="shared" si="9"/>
        <v>5</v>
      </c>
      <c r="M41" s="24">
        <f t="shared" si="9"/>
        <v>0</v>
      </c>
      <c r="N41" s="24">
        <f t="shared" si="9"/>
        <v>35</v>
      </c>
      <c r="O41" s="24"/>
      <c r="P41" s="24"/>
    </row>
    <row r="42" spans="1:17" x14ac:dyDescent="0.25">
      <c r="A42" s="17" t="s">
        <v>401</v>
      </c>
      <c r="B42" s="17"/>
      <c r="C42" s="24"/>
      <c r="D42" s="24"/>
      <c r="E42" s="24"/>
      <c r="F42" s="24"/>
      <c r="G42" s="24"/>
      <c r="H42" s="24"/>
      <c r="I42" s="24">
        <f>I41-I45-I46</f>
        <v>15</v>
      </c>
      <c r="J42" s="24">
        <f t="shared" ref="J42:N42" si="10">J41-J45-J46</f>
        <v>0</v>
      </c>
      <c r="K42" s="24">
        <f t="shared" si="10"/>
        <v>0</v>
      </c>
      <c r="L42" s="24">
        <f t="shared" si="10"/>
        <v>5</v>
      </c>
      <c r="M42" s="24">
        <f t="shared" si="10"/>
        <v>0</v>
      </c>
      <c r="N42" s="24">
        <f t="shared" si="10"/>
        <v>35</v>
      </c>
      <c r="O42" s="24">
        <f>SUM(C42:N42)</f>
        <v>55</v>
      </c>
      <c r="P42" s="19"/>
    </row>
    <row r="43" spans="1:17" x14ac:dyDescent="0.25">
      <c r="A43" s="17" t="s">
        <v>115</v>
      </c>
      <c r="B43" s="29" t="s">
        <v>100</v>
      </c>
      <c r="C43" s="24"/>
      <c r="D43" s="24"/>
      <c r="E43" s="24"/>
      <c r="F43" s="24"/>
      <c r="G43" s="24"/>
      <c r="H43" s="20">
        <f>H63*H38</f>
        <v>205</v>
      </c>
      <c r="I43" s="24"/>
      <c r="J43" s="24"/>
      <c r="K43" s="24"/>
      <c r="L43" s="24"/>
      <c r="M43" s="24"/>
      <c r="N43" s="24"/>
      <c r="O43" s="24">
        <f>SUM(C43:N43)</f>
        <v>205</v>
      </c>
      <c r="P43" s="24"/>
    </row>
    <row r="44" spans="1:17" x14ac:dyDescent="0.25">
      <c r="A44" s="17" t="s">
        <v>115</v>
      </c>
      <c r="B44" s="29" t="s">
        <v>96</v>
      </c>
      <c r="C44" s="24"/>
      <c r="D44" s="24"/>
      <c r="E44" s="24"/>
      <c r="F44" s="24"/>
      <c r="G44" s="24"/>
      <c r="H44" s="20">
        <f>H64*H39</f>
        <v>205</v>
      </c>
      <c r="I44" s="24"/>
      <c r="J44" s="24"/>
      <c r="K44" s="24"/>
      <c r="L44" s="24"/>
      <c r="M44" s="24"/>
      <c r="N44" s="24"/>
      <c r="O44" s="24">
        <f>SUM(C44:N44)</f>
        <v>205</v>
      </c>
      <c r="P44" s="24"/>
    </row>
    <row r="45" spans="1:17" x14ac:dyDescent="0.25">
      <c r="A45" s="17" t="s">
        <v>133</v>
      </c>
      <c r="B45" s="29" t="s">
        <v>96</v>
      </c>
      <c r="C45" s="24"/>
      <c r="D45" s="24"/>
      <c r="E45" s="24"/>
      <c r="F45" s="24"/>
      <c r="G45" s="24"/>
      <c r="H45" s="24"/>
      <c r="I45" s="20">
        <f>I65*H39</f>
        <v>-205</v>
      </c>
      <c r="J45" s="24"/>
      <c r="K45" s="24"/>
      <c r="L45" s="24"/>
      <c r="M45" s="24"/>
      <c r="N45" s="24"/>
      <c r="O45" s="24">
        <f>SUM(C45:N45)</f>
        <v>-205</v>
      </c>
      <c r="P45" s="24"/>
    </row>
    <row r="46" spans="1:17" x14ac:dyDescent="0.25">
      <c r="A46" s="17" t="s">
        <v>133</v>
      </c>
      <c r="B46" s="29" t="s">
        <v>131</v>
      </c>
      <c r="C46" s="24"/>
      <c r="D46" s="24"/>
      <c r="E46" s="24"/>
      <c r="F46" s="24"/>
      <c r="G46" s="24"/>
      <c r="H46" s="24"/>
      <c r="I46" s="20">
        <f>I66*H37</f>
        <v>-205</v>
      </c>
      <c r="J46" s="24"/>
      <c r="K46" s="24"/>
      <c r="L46" s="24"/>
      <c r="M46" s="24"/>
      <c r="N46" s="24"/>
      <c r="O46" s="24">
        <f>SUM(C46:N46)</f>
        <v>-205</v>
      </c>
      <c r="P46" s="24"/>
    </row>
    <row r="47" spans="1:17" x14ac:dyDescent="0.25">
      <c r="A47" s="17" t="s">
        <v>87</v>
      </c>
      <c r="B47" s="17"/>
      <c r="C47" s="24"/>
      <c r="D47" s="24"/>
      <c r="E47" s="24"/>
      <c r="F47" s="24"/>
      <c r="H47" s="24">
        <f>H40+H43+H44</f>
        <v>615</v>
      </c>
      <c r="I47" s="24">
        <f>H47+I41</f>
        <v>220</v>
      </c>
      <c r="J47" s="24">
        <f t="shared" ref="J47:N47" si="11">I47+J41</f>
        <v>220</v>
      </c>
      <c r="K47" s="24">
        <f t="shared" si="11"/>
        <v>220</v>
      </c>
      <c r="L47" s="24">
        <f t="shared" si="11"/>
        <v>225</v>
      </c>
      <c r="M47" s="24">
        <f t="shared" si="11"/>
        <v>225</v>
      </c>
      <c r="N47" s="24">
        <f t="shared" si="11"/>
        <v>260</v>
      </c>
      <c r="O47" s="24"/>
      <c r="P47" s="19"/>
      <c r="Q47" s="19"/>
    </row>
    <row r="48" spans="1:17" x14ac:dyDescent="0.25">
      <c r="A48" s="17" t="s">
        <v>74</v>
      </c>
      <c r="B48" s="17"/>
      <c r="C48" s="24"/>
      <c r="D48" s="24"/>
      <c r="E48" s="24"/>
      <c r="F48" s="24"/>
      <c r="H48" s="24"/>
      <c r="I48" s="55">
        <f>Ansätze!E70</f>
        <v>2.1000000000000001E-2</v>
      </c>
      <c r="J48" s="55">
        <f>Ansätze!E70</f>
        <v>2.1000000000000001E-2</v>
      </c>
      <c r="K48" s="55">
        <f>Ansätze!E70</f>
        <v>2.1000000000000001E-2</v>
      </c>
      <c r="L48" s="55">
        <f>Ansätze!E71</f>
        <v>2.1000000000000001E-2</v>
      </c>
      <c r="M48" s="55">
        <f>Ansätze!E71</f>
        <v>2.1000000000000001E-2</v>
      </c>
      <c r="N48" s="55">
        <f>Ansätze!E79</f>
        <v>2.5000000000000001E-2</v>
      </c>
      <c r="O48" s="24"/>
      <c r="P48" s="19"/>
      <c r="Q48" s="40"/>
    </row>
    <row r="49" spans="1:18" x14ac:dyDescent="0.25">
      <c r="A49" s="17" t="s">
        <v>74</v>
      </c>
      <c r="B49" s="29" t="s">
        <v>96</v>
      </c>
      <c r="C49" s="24"/>
      <c r="D49" s="24"/>
      <c r="E49" s="24"/>
      <c r="F49" s="24"/>
      <c r="H49" s="24"/>
      <c r="I49" s="129">
        <v>0.02</v>
      </c>
      <c r="J49" s="24"/>
      <c r="K49" s="24"/>
      <c r="L49" s="24"/>
      <c r="M49" s="24"/>
      <c r="N49" s="24"/>
      <c r="O49" s="24"/>
      <c r="P49" s="19"/>
      <c r="Q49" s="40"/>
    </row>
    <row r="50" spans="1:18" x14ac:dyDescent="0.25">
      <c r="A50" s="17" t="s">
        <v>74</v>
      </c>
      <c r="B50" s="29" t="s">
        <v>131</v>
      </c>
      <c r="C50" s="24"/>
      <c r="D50" s="24"/>
      <c r="E50" s="24"/>
      <c r="F50" s="24"/>
      <c r="H50" s="24"/>
      <c r="I50" s="129">
        <v>0.02</v>
      </c>
      <c r="J50" s="24"/>
      <c r="K50" s="24"/>
      <c r="L50" s="24"/>
      <c r="M50" s="24"/>
      <c r="N50" s="24"/>
      <c r="O50" s="24"/>
      <c r="P50" s="19"/>
    </row>
    <row r="51" spans="1:18" x14ac:dyDescent="0.25">
      <c r="A51" s="17" t="s">
        <v>88</v>
      </c>
      <c r="B51" s="17"/>
      <c r="C51" s="24"/>
      <c r="D51" s="24"/>
      <c r="E51" s="24"/>
      <c r="F51" s="24"/>
      <c r="H51" s="24"/>
      <c r="I51" s="24">
        <f>SUM(I71)*I48-I52-I53</f>
        <v>127.60000000000002</v>
      </c>
      <c r="J51" s="24">
        <f>SUM(J71)*J48-I54</f>
        <v>109.19999999999999</v>
      </c>
      <c r="K51" s="24">
        <f t="shared" ref="K51:N51" si="12">SUM(K71)*K48-J54</f>
        <v>109.19999999999999</v>
      </c>
      <c r="L51" s="24">
        <f t="shared" si="12"/>
        <v>109.20000000000005</v>
      </c>
      <c r="M51" s="24">
        <f t="shared" si="12"/>
        <v>109.20000000000005</v>
      </c>
      <c r="N51" s="24">
        <f t="shared" si="12"/>
        <v>400.59999999999991</v>
      </c>
      <c r="O51" s="24">
        <f>SUM(C51:N51)</f>
        <v>965</v>
      </c>
      <c r="P51" s="19"/>
      <c r="Q51" s="24"/>
    </row>
    <row r="52" spans="1:18" x14ac:dyDescent="0.25">
      <c r="A52" s="17" t="s">
        <v>134</v>
      </c>
      <c r="B52" s="29" t="s">
        <v>96</v>
      </c>
      <c r="C52" s="24"/>
      <c r="D52" s="24"/>
      <c r="E52" s="24"/>
      <c r="F52" s="24"/>
      <c r="H52" s="24"/>
      <c r="I52" s="20">
        <f>I69*I49</f>
        <v>100</v>
      </c>
      <c r="J52" s="24"/>
      <c r="K52" s="24"/>
      <c r="L52" s="24"/>
      <c r="M52" s="24"/>
      <c r="N52" s="24"/>
      <c r="O52" s="24">
        <f>SUM(C52:N52)</f>
        <v>100</v>
      </c>
      <c r="P52" s="19"/>
      <c r="Q52" s="19"/>
    </row>
    <row r="53" spans="1:18" x14ac:dyDescent="0.25">
      <c r="A53" s="17" t="s">
        <v>134</v>
      </c>
      <c r="B53" s="29" t="s">
        <v>131</v>
      </c>
      <c r="C53" s="24"/>
      <c r="D53" s="24"/>
      <c r="E53" s="24"/>
      <c r="F53" s="24"/>
      <c r="H53" s="24"/>
      <c r="I53" s="20">
        <f>I70*I50</f>
        <v>100</v>
      </c>
      <c r="J53" s="24"/>
      <c r="K53" s="24"/>
      <c r="L53" s="24"/>
      <c r="M53" s="24"/>
      <c r="N53" s="24"/>
      <c r="O53" s="24">
        <f>SUM(C53:N53)</f>
        <v>100</v>
      </c>
      <c r="P53" s="19"/>
      <c r="Q53" s="19"/>
    </row>
    <row r="54" spans="1:18" x14ac:dyDescent="0.25">
      <c r="A54" s="17" t="s">
        <v>89</v>
      </c>
      <c r="B54" s="17"/>
      <c r="C54" s="24"/>
      <c r="D54" s="24"/>
      <c r="E54" s="24"/>
      <c r="F54" s="24"/>
      <c r="H54" s="24"/>
      <c r="I54" s="24">
        <f>SUM(I51:I53)</f>
        <v>327.60000000000002</v>
      </c>
      <c r="J54" s="24">
        <f>I54+J51</f>
        <v>436.8</v>
      </c>
      <c r="K54" s="24">
        <f t="shared" ref="K54:N54" si="13">J54+K51</f>
        <v>546</v>
      </c>
      <c r="L54" s="24">
        <f t="shared" si="13"/>
        <v>655.20000000000005</v>
      </c>
      <c r="M54" s="24">
        <f t="shared" si="13"/>
        <v>764.40000000000009</v>
      </c>
      <c r="N54" s="24">
        <f t="shared" si="13"/>
        <v>1165</v>
      </c>
      <c r="O54" s="24"/>
      <c r="P54" s="19"/>
      <c r="Q54" s="24"/>
      <c r="R54" s="19"/>
    </row>
    <row r="55" spans="1:18" x14ac:dyDescent="0.25">
      <c r="A55" s="18" t="s">
        <v>79</v>
      </c>
      <c r="B55" s="18"/>
      <c r="C55" s="33">
        <f>C31+C32+C40</f>
        <v>475</v>
      </c>
      <c r="D55" s="33">
        <f>D31+D32+D40</f>
        <v>475</v>
      </c>
      <c r="E55" s="33">
        <f>E31+E32+E40</f>
        <v>475</v>
      </c>
      <c r="F55" s="33">
        <f>F31+F32+F40</f>
        <v>475</v>
      </c>
      <c r="G55" s="33">
        <f>G31+G32+G40</f>
        <v>475</v>
      </c>
      <c r="H55" s="33">
        <f>H33+H34+H35+H40+H43+H44</f>
        <v>-335</v>
      </c>
      <c r="I55" s="33">
        <f>I33+I42+I45+I46+I51+I52+I53</f>
        <v>-37.400000000000205</v>
      </c>
      <c r="J55" s="33">
        <f t="shared" ref="J55:N55" si="14">J33+J42+J45+J46+J51+J52+J53</f>
        <v>109.19999999999999</v>
      </c>
      <c r="K55" s="33">
        <f t="shared" si="14"/>
        <v>109.19999999999999</v>
      </c>
      <c r="L55" s="33">
        <f t="shared" si="14"/>
        <v>129.20000000000027</v>
      </c>
      <c r="M55" s="33">
        <f t="shared" si="14"/>
        <v>109.20000000000005</v>
      </c>
      <c r="N55" s="33">
        <f t="shared" si="14"/>
        <v>555.59999999999991</v>
      </c>
      <c r="O55" s="27">
        <f>SUM(C55:N55)</f>
        <v>3014.9999999999995</v>
      </c>
      <c r="P55" s="19"/>
      <c r="Q55" s="19"/>
    </row>
    <row r="56" spans="1:18" x14ac:dyDescent="0.25">
      <c r="A56" s="12" t="s">
        <v>16</v>
      </c>
      <c r="B56" s="12"/>
      <c r="C56" s="28">
        <f t="shared" ref="C56:N56" si="15">C29-C55</f>
        <v>4525</v>
      </c>
      <c r="D56" s="28">
        <f t="shared" si="15"/>
        <v>4525</v>
      </c>
      <c r="E56" s="28">
        <f t="shared" si="15"/>
        <v>4525</v>
      </c>
      <c r="F56" s="28">
        <f t="shared" si="15"/>
        <v>4525</v>
      </c>
      <c r="G56" s="28">
        <f t="shared" si="15"/>
        <v>4525</v>
      </c>
      <c r="H56" s="28">
        <f t="shared" si="15"/>
        <v>5335</v>
      </c>
      <c r="I56" s="28">
        <f t="shared" si="15"/>
        <v>5637.4000000000005</v>
      </c>
      <c r="J56" s="28">
        <f t="shared" si="15"/>
        <v>5090.8</v>
      </c>
      <c r="K56" s="28">
        <f t="shared" si="15"/>
        <v>5090.8</v>
      </c>
      <c r="L56" s="28">
        <f t="shared" si="15"/>
        <v>5070.7999999999993</v>
      </c>
      <c r="M56" s="28">
        <f t="shared" si="15"/>
        <v>5090.8</v>
      </c>
      <c r="N56" s="28">
        <f t="shared" si="15"/>
        <v>9644.4</v>
      </c>
      <c r="O56" s="28">
        <f>SUM(C56:N56)</f>
        <v>63585.000000000007</v>
      </c>
    </row>
    <row r="58" spans="1:18" x14ac:dyDescent="0.25">
      <c r="A58" s="17" t="s">
        <v>41</v>
      </c>
      <c r="B58" s="17"/>
      <c r="C58" s="56">
        <f>SUM(C24:C28)</f>
        <v>5000</v>
      </c>
      <c r="D58" s="56">
        <f>SUM(D24:D28)</f>
        <v>5000</v>
      </c>
      <c r="E58" s="56">
        <f>SUM(E24:E28)</f>
        <v>5000</v>
      </c>
      <c r="F58" s="56">
        <f>SUM(F24:F28)</f>
        <v>5000</v>
      </c>
      <c r="G58" s="56">
        <f>SUM(G24:G28)</f>
        <v>5000</v>
      </c>
      <c r="H58" s="24"/>
      <c r="I58" s="24"/>
      <c r="J58" s="24"/>
      <c r="K58" s="24"/>
      <c r="L58" s="24"/>
      <c r="M58" s="24"/>
      <c r="N58" s="24"/>
      <c r="O58" s="24">
        <f>SUM(C58:N58)</f>
        <v>25000</v>
      </c>
    </row>
    <row r="59" spans="1:18" x14ac:dyDescent="0.25">
      <c r="A59" s="17" t="s">
        <v>116</v>
      </c>
      <c r="B59" s="29" t="s">
        <v>100</v>
      </c>
      <c r="C59" s="24"/>
      <c r="D59" s="24"/>
      <c r="E59" s="24"/>
      <c r="F59" s="24"/>
      <c r="G59" s="24"/>
      <c r="H59" s="20">
        <v>-5000</v>
      </c>
      <c r="I59" s="24"/>
      <c r="J59" s="24"/>
      <c r="K59" s="24"/>
      <c r="L59" s="24"/>
      <c r="M59" s="24"/>
      <c r="N59" s="24"/>
      <c r="O59" s="19"/>
    </row>
    <row r="60" spans="1:18" x14ac:dyDescent="0.25">
      <c r="A60" s="17" t="s">
        <v>116</v>
      </c>
      <c r="B60" s="29" t="s">
        <v>96</v>
      </c>
      <c r="C60" s="24"/>
      <c r="D60" s="24"/>
      <c r="E60" s="24"/>
      <c r="F60" s="24"/>
      <c r="G60" s="24"/>
      <c r="H60" s="20">
        <v>-5000</v>
      </c>
      <c r="I60" s="24"/>
      <c r="J60" s="24"/>
      <c r="K60" s="24"/>
      <c r="L60" s="24"/>
      <c r="M60" s="24"/>
      <c r="N60" s="24"/>
      <c r="O60" s="19"/>
    </row>
    <row r="61" spans="1:18" x14ac:dyDescent="0.25">
      <c r="A61" s="17" t="s">
        <v>42</v>
      </c>
      <c r="B61" s="17"/>
      <c r="C61" s="24">
        <f>C58</f>
        <v>5000</v>
      </c>
      <c r="D61" s="24">
        <f t="shared" ref="D61:N61" si="16">C61+D58</f>
        <v>10000</v>
      </c>
      <c r="E61" s="24">
        <f t="shared" si="16"/>
        <v>15000</v>
      </c>
      <c r="F61" s="24">
        <f t="shared" si="16"/>
        <v>20000</v>
      </c>
      <c r="G61" s="24">
        <f t="shared" si="16"/>
        <v>25000</v>
      </c>
      <c r="H61" s="24">
        <f>G61+H58+H59+H60</f>
        <v>15000</v>
      </c>
      <c r="I61" s="24">
        <f t="shared" si="16"/>
        <v>15000</v>
      </c>
      <c r="J61" s="24">
        <f t="shared" si="16"/>
        <v>15000</v>
      </c>
      <c r="K61" s="24">
        <f t="shared" si="16"/>
        <v>15000</v>
      </c>
      <c r="L61" s="24">
        <f t="shared" si="16"/>
        <v>15000</v>
      </c>
      <c r="M61" s="24">
        <f t="shared" si="16"/>
        <v>15000</v>
      </c>
      <c r="N61" s="24">
        <f t="shared" si="16"/>
        <v>15000</v>
      </c>
      <c r="O61" s="19"/>
    </row>
    <row r="62" spans="1:18" x14ac:dyDescent="0.25">
      <c r="A62" s="17" t="s">
        <v>48</v>
      </c>
      <c r="B62" s="17"/>
      <c r="C62" s="19"/>
      <c r="D62" s="19"/>
      <c r="E62" s="19"/>
      <c r="F62" s="19"/>
      <c r="G62" s="19"/>
      <c r="H62" s="31">
        <f>SUM(H24)</f>
        <v>5000</v>
      </c>
      <c r="I62" s="24"/>
      <c r="J62" s="24"/>
      <c r="K62" s="24"/>
      <c r="L62" s="24"/>
      <c r="M62" s="24"/>
      <c r="N62" s="24"/>
      <c r="O62" s="24">
        <f>SUM(C62:N62)</f>
        <v>5000</v>
      </c>
    </row>
    <row r="63" spans="1:18" x14ac:dyDescent="0.25">
      <c r="A63" s="17" t="s">
        <v>98</v>
      </c>
      <c r="B63" s="29" t="s">
        <v>100</v>
      </c>
      <c r="C63" s="19"/>
      <c r="D63" s="19"/>
      <c r="E63" s="19"/>
      <c r="F63" s="19"/>
      <c r="G63" s="24"/>
      <c r="H63" s="20">
        <v>5000</v>
      </c>
      <c r="I63" s="24"/>
      <c r="J63" s="24"/>
      <c r="K63" s="24"/>
      <c r="L63" s="24"/>
      <c r="M63" s="24"/>
      <c r="N63" s="24"/>
      <c r="O63" s="19"/>
    </row>
    <row r="64" spans="1:18" x14ac:dyDescent="0.25">
      <c r="A64" s="17" t="s">
        <v>98</v>
      </c>
      <c r="B64" s="29" t="s">
        <v>96</v>
      </c>
      <c r="C64" s="19"/>
      <c r="D64" s="19"/>
      <c r="E64" s="19"/>
      <c r="F64" s="19"/>
      <c r="G64" s="24"/>
      <c r="H64" s="20">
        <v>5000</v>
      </c>
      <c r="I64" s="24"/>
      <c r="J64" s="24"/>
      <c r="K64" s="24"/>
      <c r="L64" s="24"/>
      <c r="M64" s="24"/>
      <c r="N64" s="24"/>
      <c r="O64" s="19"/>
    </row>
    <row r="65" spans="1:17" x14ac:dyDescent="0.25">
      <c r="A65" s="17" t="s">
        <v>136</v>
      </c>
      <c r="B65" s="29" t="s">
        <v>96</v>
      </c>
      <c r="C65" s="19"/>
      <c r="D65" s="19"/>
      <c r="E65" s="19"/>
      <c r="F65" s="19"/>
      <c r="G65" s="24"/>
      <c r="H65" s="24"/>
      <c r="I65" s="20">
        <v>-5000</v>
      </c>
      <c r="J65" s="24"/>
      <c r="K65" s="24"/>
      <c r="L65" s="24"/>
      <c r="M65" s="24"/>
      <c r="N65" s="24"/>
      <c r="O65" s="19"/>
    </row>
    <row r="66" spans="1:17" x14ac:dyDescent="0.25">
      <c r="A66" s="17" t="s">
        <v>136</v>
      </c>
      <c r="B66" s="29" t="s">
        <v>131</v>
      </c>
      <c r="C66" s="19"/>
      <c r="D66" s="19"/>
      <c r="E66" s="19"/>
      <c r="F66" s="19"/>
      <c r="G66" s="24"/>
      <c r="H66" s="24"/>
      <c r="I66" s="20">
        <v>-5000</v>
      </c>
      <c r="J66" s="24"/>
      <c r="K66" s="24"/>
      <c r="L66" s="24"/>
      <c r="M66" s="24"/>
      <c r="N66" s="24"/>
      <c r="O66" s="19"/>
    </row>
    <row r="67" spans="1:17" x14ac:dyDescent="0.25">
      <c r="A67" s="17" t="s">
        <v>49</v>
      </c>
      <c r="B67" s="17"/>
      <c r="C67" s="19"/>
      <c r="D67" s="19"/>
      <c r="E67" s="19"/>
      <c r="F67" s="19"/>
      <c r="G67" s="19"/>
      <c r="H67" s="24">
        <f>SUM(H62:H64)</f>
        <v>15000</v>
      </c>
      <c r="I67" s="24">
        <f>I62+H67+I65+I66</f>
        <v>5000</v>
      </c>
      <c r="J67" s="24">
        <f t="shared" ref="J67:N67" si="17">J62+I67</f>
        <v>5000</v>
      </c>
      <c r="K67" s="24">
        <f t="shared" si="17"/>
        <v>5000</v>
      </c>
      <c r="L67" s="24">
        <f t="shared" si="17"/>
        <v>5000</v>
      </c>
      <c r="M67" s="24">
        <f t="shared" si="17"/>
        <v>5000</v>
      </c>
      <c r="N67" s="24">
        <f t="shared" si="17"/>
        <v>5000</v>
      </c>
      <c r="O67" s="19"/>
    </row>
    <row r="68" spans="1:17" x14ac:dyDescent="0.25">
      <c r="A68" s="17" t="s">
        <v>52</v>
      </c>
      <c r="B68" s="17"/>
      <c r="C68" s="19"/>
      <c r="D68" s="19"/>
      <c r="E68" s="19"/>
      <c r="F68" s="19"/>
      <c r="G68" s="19"/>
      <c r="H68" s="24"/>
      <c r="I68" s="52">
        <f>SUM(I24:I28)</f>
        <v>5600</v>
      </c>
      <c r="J68" s="52">
        <f t="shared" ref="J68:N68" si="18">SUM(J24:J28)</f>
        <v>5200</v>
      </c>
      <c r="K68" s="52">
        <f t="shared" si="18"/>
        <v>5200</v>
      </c>
      <c r="L68" s="52">
        <f t="shared" si="18"/>
        <v>5200</v>
      </c>
      <c r="M68" s="52">
        <f t="shared" si="18"/>
        <v>5200</v>
      </c>
      <c r="N68" s="52">
        <f t="shared" si="18"/>
        <v>10200</v>
      </c>
      <c r="O68" s="24">
        <f>SUM(C68:N68)</f>
        <v>36600</v>
      </c>
      <c r="Q68" s="19"/>
    </row>
    <row r="69" spans="1:17" x14ac:dyDescent="0.25">
      <c r="A69" s="17" t="s">
        <v>135</v>
      </c>
      <c r="B69" s="29" t="s">
        <v>96</v>
      </c>
      <c r="C69" s="19"/>
      <c r="D69" s="19"/>
      <c r="E69" s="19"/>
      <c r="F69" s="19"/>
      <c r="G69" s="19"/>
      <c r="H69" s="24"/>
      <c r="I69" s="20">
        <v>5000</v>
      </c>
      <c r="J69" s="24"/>
      <c r="K69" s="24"/>
      <c r="L69" s="24"/>
      <c r="M69" s="24"/>
      <c r="N69" s="24"/>
      <c r="O69" s="19"/>
      <c r="Q69" s="19"/>
    </row>
    <row r="70" spans="1:17" x14ac:dyDescent="0.25">
      <c r="A70" s="17" t="s">
        <v>135</v>
      </c>
      <c r="B70" s="29" t="s">
        <v>131</v>
      </c>
      <c r="C70" s="19"/>
      <c r="D70" s="19"/>
      <c r="E70" s="19"/>
      <c r="F70" s="19"/>
      <c r="G70" s="19"/>
      <c r="H70" s="24"/>
      <c r="I70" s="20">
        <v>5000</v>
      </c>
      <c r="J70" s="24"/>
      <c r="K70" s="24"/>
      <c r="L70" s="24"/>
      <c r="M70" s="24"/>
      <c r="N70" s="24"/>
      <c r="O70" s="19"/>
      <c r="Q70" s="19"/>
    </row>
    <row r="71" spans="1:17" x14ac:dyDescent="0.25">
      <c r="A71" s="17" t="s">
        <v>53</v>
      </c>
      <c r="B71" s="17"/>
      <c r="C71" s="19"/>
      <c r="D71" s="19"/>
      <c r="E71" s="19"/>
      <c r="F71" s="19"/>
      <c r="G71" s="19"/>
      <c r="H71" s="24"/>
      <c r="I71" s="24">
        <f>SUM(I68:I70)</f>
        <v>15600</v>
      </c>
      <c r="J71" s="24">
        <f>I71+J68</f>
        <v>20800</v>
      </c>
      <c r="K71" s="24">
        <f t="shared" ref="K71:N71" si="19">J71+K68</f>
        <v>26000</v>
      </c>
      <c r="L71" s="24">
        <f t="shared" si="19"/>
        <v>31200</v>
      </c>
      <c r="M71" s="24">
        <f t="shared" si="19"/>
        <v>36400</v>
      </c>
      <c r="N71" s="24">
        <f t="shared" si="19"/>
        <v>46600</v>
      </c>
      <c r="O71" s="19"/>
      <c r="Q71" s="19"/>
    </row>
    <row r="72" spans="1:17" x14ac:dyDescent="0.25">
      <c r="A72" s="17" t="s">
        <v>30</v>
      </c>
      <c r="B72" s="17"/>
      <c r="C72" s="19">
        <f>C58</f>
        <v>5000</v>
      </c>
      <c r="D72" s="19">
        <f>D58</f>
        <v>5000</v>
      </c>
      <c r="E72" s="19">
        <f>E58</f>
        <v>5000</v>
      </c>
      <c r="F72" s="19">
        <f>F58</f>
        <v>5000</v>
      </c>
      <c r="G72" s="19">
        <f>G58</f>
        <v>5000</v>
      </c>
      <c r="H72" s="19">
        <f t="shared" ref="H72" si="20">H62</f>
        <v>5000</v>
      </c>
      <c r="I72" s="19">
        <f>I68</f>
        <v>5600</v>
      </c>
      <c r="J72" s="19">
        <f t="shared" ref="J72:N72" si="21">J68</f>
        <v>5200</v>
      </c>
      <c r="K72" s="19">
        <f t="shared" si="21"/>
        <v>5200</v>
      </c>
      <c r="L72" s="19">
        <f t="shared" si="21"/>
        <v>5200</v>
      </c>
      <c r="M72" s="19">
        <f t="shared" si="21"/>
        <v>5200</v>
      </c>
      <c r="N72" s="19">
        <f t="shared" si="21"/>
        <v>10200</v>
      </c>
      <c r="O72" s="24">
        <f>SUM(C72:N72)</f>
        <v>66600</v>
      </c>
    </row>
    <row r="73" spans="1:17" x14ac:dyDescent="0.25">
      <c r="A73" s="17" t="s">
        <v>101</v>
      </c>
      <c r="B73" s="17"/>
      <c r="C73" s="19">
        <f>C24+C25+C27</f>
        <v>5000</v>
      </c>
      <c r="D73" s="19">
        <f t="shared" ref="D73:N73" si="22">D24+D25+D27</f>
        <v>5000</v>
      </c>
      <c r="E73" s="19">
        <f t="shared" si="22"/>
        <v>5000</v>
      </c>
      <c r="F73" s="19">
        <f t="shared" si="22"/>
        <v>5000</v>
      </c>
      <c r="G73" s="19">
        <f t="shared" si="22"/>
        <v>5000</v>
      </c>
      <c r="H73" s="19">
        <f t="shared" si="22"/>
        <v>5000</v>
      </c>
      <c r="I73" s="19">
        <f t="shared" si="22"/>
        <v>5200</v>
      </c>
      <c r="J73" s="19">
        <f t="shared" si="22"/>
        <v>5200</v>
      </c>
      <c r="K73" s="19">
        <f t="shared" si="22"/>
        <v>5200</v>
      </c>
      <c r="L73" s="19">
        <f t="shared" si="22"/>
        <v>5200</v>
      </c>
      <c r="M73" s="19">
        <f t="shared" si="22"/>
        <v>5200</v>
      </c>
      <c r="N73" s="19">
        <f t="shared" si="22"/>
        <v>10200</v>
      </c>
      <c r="O73" s="24">
        <f>SUM(C73:N73)</f>
        <v>66200</v>
      </c>
    </row>
    <row r="74" spans="1:17" x14ac:dyDescent="0.25">
      <c r="A74" s="17" t="s">
        <v>102</v>
      </c>
      <c r="B74" s="17"/>
      <c r="C74" s="19">
        <f>C73</f>
        <v>5000</v>
      </c>
      <c r="D74" s="19">
        <f>D73+C74</f>
        <v>10000</v>
      </c>
      <c r="E74" s="19">
        <f t="shared" ref="E74:N74" si="23">E73+D74</f>
        <v>15000</v>
      </c>
      <c r="F74" s="19">
        <f t="shared" si="23"/>
        <v>20000</v>
      </c>
      <c r="G74" s="19">
        <f t="shared" si="23"/>
        <v>25000</v>
      </c>
      <c r="H74" s="19">
        <f t="shared" si="23"/>
        <v>30000</v>
      </c>
      <c r="I74" s="19">
        <f t="shared" si="23"/>
        <v>35200</v>
      </c>
      <c r="J74" s="19">
        <f t="shared" si="23"/>
        <v>40400</v>
      </c>
      <c r="K74" s="19">
        <f t="shared" si="23"/>
        <v>45600</v>
      </c>
      <c r="L74" s="19">
        <f t="shared" si="23"/>
        <v>50800</v>
      </c>
      <c r="M74" s="19">
        <f t="shared" si="23"/>
        <v>56000</v>
      </c>
      <c r="N74" s="19">
        <f t="shared" si="23"/>
        <v>66200</v>
      </c>
      <c r="O74" s="24"/>
    </row>
    <row r="75" spans="1:17" x14ac:dyDescent="0.25">
      <c r="A75" s="17" t="s">
        <v>103</v>
      </c>
      <c r="B75" s="17"/>
      <c r="C75" s="19"/>
      <c r="D75" s="19"/>
      <c r="E75" s="19"/>
      <c r="F75" s="19"/>
      <c r="G75" s="19"/>
      <c r="H75" s="19"/>
      <c r="I75" s="19">
        <f>I26</f>
        <v>400</v>
      </c>
      <c r="J75" s="19"/>
      <c r="K75" s="19"/>
      <c r="L75" s="19"/>
      <c r="M75" s="19"/>
      <c r="N75" s="19"/>
      <c r="O75" s="24">
        <f>SUM(C75:N75)</f>
        <v>400</v>
      </c>
    </row>
    <row r="76" spans="1:17" x14ac:dyDescent="0.25">
      <c r="A76" s="17" t="s">
        <v>104</v>
      </c>
      <c r="B76" s="17"/>
      <c r="C76" s="19">
        <f>C75</f>
        <v>0</v>
      </c>
      <c r="D76" s="19">
        <f>D75+C76</f>
        <v>0</v>
      </c>
      <c r="E76" s="19">
        <f t="shared" ref="E76:N76" si="24">E75+D76</f>
        <v>0</v>
      </c>
      <c r="F76" s="19">
        <f t="shared" si="24"/>
        <v>0</v>
      </c>
      <c r="G76" s="19">
        <f t="shared" si="24"/>
        <v>0</v>
      </c>
      <c r="H76" s="19">
        <f t="shared" si="24"/>
        <v>0</v>
      </c>
      <c r="I76" s="19">
        <f t="shared" si="24"/>
        <v>400</v>
      </c>
      <c r="J76" s="19">
        <f t="shared" si="24"/>
        <v>400</v>
      </c>
      <c r="K76" s="19">
        <f t="shared" si="24"/>
        <v>400</v>
      </c>
      <c r="L76" s="19">
        <f t="shared" si="24"/>
        <v>400</v>
      </c>
      <c r="M76" s="19">
        <f t="shared" si="24"/>
        <v>400</v>
      </c>
      <c r="N76" s="19">
        <f t="shared" si="24"/>
        <v>400</v>
      </c>
      <c r="O76" s="24"/>
    </row>
    <row r="77" spans="1:17" x14ac:dyDescent="0.25">
      <c r="A77" s="17" t="s">
        <v>105</v>
      </c>
      <c r="B77" s="17"/>
      <c r="C77" s="24">
        <f>SUM(C74/C21*C22)+C76</f>
        <v>60000</v>
      </c>
      <c r="D77" s="24">
        <f t="shared" ref="D77:N77" si="25">SUM(D74/D21*D22)+D76</f>
        <v>60000</v>
      </c>
      <c r="E77" s="24">
        <f t="shared" si="25"/>
        <v>60000</v>
      </c>
      <c r="F77" s="24">
        <f t="shared" si="25"/>
        <v>60000</v>
      </c>
      <c r="G77" s="24">
        <f t="shared" si="25"/>
        <v>60000</v>
      </c>
      <c r="H77" s="24">
        <f t="shared" si="25"/>
        <v>60000</v>
      </c>
      <c r="I77" s="24">
        <f t="shared" si="25"/>
        <v>60742.857142857145</v>
      </c>
      <c r="J77" s="24">
        <f t="shared" si="25"/>
        <v>61000</v>
      </c>
      <c r="K77" s="24">
        <f t="shared" si="25"/>
        <v>61200</v>
      </c>
      <c r="L77" s="24">
        <f t="shared" si="25"/>
        <v>61360</v>
      </c>
      <c r="M77" s="24">
        <f t="shared" si="25"/>
        <v>61490.909090909088</v>
      </c>
      <c r="N77" s="24">
        <f t="shared" si="25"/>
        <v>66600</v>
      </c>
      <c r="O77" s="24"/>
    </row>
    <row r="78" spans="1:17" x14ac:dyDescent="0.25">
      <c r="A78" s="17" t="s">
        <v>106</v>
      </c>
      <c r="B78" s="17"/>
      <c r="C78" s="118">
        <f>SUM(C77/12)</f>
        <v>5000</v>
      </c>
      <c r="D78" s="118">
        <f t="shared" ref="D78:N78" si="26">SUM(D77/12)</f>
        <v>5000</v>
      </c>
      <c r="E78" s="118">
        <f t="shared" si="26"/>
        <v>5000</v>
      </c>
      <c r="F78" s="118">
        <f t="shared" si="26"/>
        <v>5000</v>
      </c>
      <c r="G78" s="118">
        <f t="shared" si="26"/>
        <v>5000</v>
      </c>
      <c r="H78" s="118">
        <f t="shared" si="26"/>
        <v>5000</v>
      </c>
      <c r="I78" s="118">
        <f t="shared" si="26"/>
        <v>5061.9047619047624</v>
      </c>
      <c r="J78" s="118">
        <f t="shared" si="26"/>
        <v>5083.333333333333</v>
      </c>
      <c r="K78" s="118">
        <f t="shared" si="26"/>
        <v>5100</v>
      </c>
      <c r="L78" s="118">
        <f t="shared" si="26"/>
        <v>5113.333333333333</v>
      </c>
      <c r="M78" s="118">
        <f t="shared" si="26"/>
        <v>5124.242424242424</v>
      </c>
      <c r="N78" s="118">
        <f t="shared" si="26"/>
        <v>5550</v>
      </c>
      <c r="O78" s="24"/>
    </row>
    <row r="79" spans="1:17" x14ac:dyDescent="0.25">
      <c r="A79" s="17" t="s">
        <v>117</v>
      </c>
      <c r="B79" s="29" t="s">
        <v>100</v>
      </c>
      <c r="H79" s="20">
        <f>F78*-1</f>
        <v>-5000</v>
      </c>
    </row>
    <row r="80" spans="1:17" x14ac:dyDescent="0.25">
      <c r="A80" s="17" t="s">
        <v>118</v>
      </c>
      <c r="B80" s="29" t="s">
        <v>100</v>
      </c>
      <c r="H80" s="20">
        <f>F78</f>
        <v>5000</v>
      </c>
    </row>
    <row r="81" spans="1:9" x14ac:dyDescent="0.25">
      <c r="A81" s="17" t="s">
        <v>117</v>
      </c>
      <c r="B81" s="29" t="s">
        <v>96</v>
      </c>
      <c r="H81" s="20">
        <f>G78*-1</f>
        <v>-5000</v>
      </c>
    </row>
    <row r="82" spans="1:9" x14ac:dyDescent="0.25">
      <c r="A82" s="17" t="s">
        <v>118</v>
      </c>
      <c r="B82" s="29" t="s">
        <v>96</v>
      </c>
      <c r="H82" s="20">
        <f>G78</f>
        <v>5000</v>
      </c>
    </row>
    <row r="83" spans="1:9" x14ac:dyDescent="0.25">
      <c r="A83" s="17" t="s">
        <v>117</v>
      </c>
      <c r="B83" s="29" t="s">
        <v>96</v>
      </c>
      <c r="I83" s="20">
        <f>H80*-1</f>
        <v>-5000</v>
      </c>
    </row>
    <row r="84" spans="1:9" x14ac:dyDescent="0.25">
      <c r="A84" s="17" t="s">
        <v>118</v>
      </c>
      <c r="B84" s="29" t="s">
        <v>96</v>
      </c>
      <c r="I84" s="20">
        <f>H80</f>
        <v>5000</v>
      </c>
    </row>
    <row r="85" spans="1:9" x14ac:dyDescent="0.25">
      <c r="A85" s="17" t="s">
        <v>117</v>
      </c>
      <c r="B85" s="29" t="s">
        <v>131</v>
      </c>
      <c r="I85" s="20">
        <f>H82*-1</f>
        <v>-5000</v>
      </c>
    </row>
    <row r="86" spans="1:9" x14ac:dyDescent="0.25">
      <c r="A86" s="17" t="s">
        <v>118</v>
      </c>
      <c r="B86" s="29" t="s">
        <v>131</v>
      </c>
      <c r="I86" s="20">
        <f>H82</f>
        <v>5000</v>
      </c>
    </row>
  </sheetData>
  <mergeCells count="1">
    <mergeCell ref="A1:O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H61 I75 I84" formula="1"/>
  </ignoredErrors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</sheetPr>
  <dimension ref="A1:O44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.1093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379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65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80">
        <v>1</v>
      </c>
      <c r="J3" s="67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32</v>
      </c>
      <c r="H4" s="34" t="s">
        <v>32</v>
      </c>
      <c r="I4" s="80" t="s">
        <v>32</v>
      </c>
      <c r="J4" s="67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81" t="s">
        <v>7</v>
      </c>
      <c r="J5" s="68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37" t="s">
        <v>22</v>
      </c>
      <c r="H6" s="37" t="s">
        <v>22</v>
      </c>
      <c r="I6" s="82" t="s">
        <v>22</v>
      </c>
      <c r="J6" s="83" t="s">
        <v>22</v>
      </c>
      <c r="K6" s="37" t="s">
        <v>22</v>
      </c>
      <c r="L6" s="54" t="s">
        <v>29</v>
      </c>
      <c r="M6" s="54" t="s">
        <v>29</v>
      </c>
      <c r="N6" s="15"/>
    </row>
    <row r="7" spans="1:14" ht="36" x14ac:dyDescent="0.25">
      <c r="A7" s="130" t="s">
        <v>95</v>
      </c>
      <c r="B7" s="116"/>
      <c r="C7" s="116"/>
      <c r="D7" s="116"/>
      <c r="E7" s="116"/>
      <c r="F7" s="116"/>
      <c r="G7" s="133" t="s">
        <v>151</v>
      </c>
      <c r="H7" s="116"/>
      <c r="I7" s="117"/>
      <c r="J7" s="85"/>
      <c r="K7" s="86"/>
      <c r="L7" s="155" t="s">
        <v>155</v>
      </c>
      <c r="M7" s="86"/>
      <c r="N7" s="15"/>
    </row>
    <row r="8" spans="1:14" x14ac:dyDescent="0.25">
      <c r="A8" s="17" t="s">
        <v>18</v>
      </c>
      <c r="B8" s="116" t="s">
        <v>27</v>
      </c>
      <c r="C8" s="116" t="s">
        <v>27</v>
      </c>
      <c r="D8" s="116" t="s">
        <v>27</v>
      </c>
      <c r="E8" s="116" t="s">
        <v>27</v>
      </c>
      <c r="F8" s="116" t="s">
        <v>27</v>
      </c>
      <c r="G8" s="116" t="s">
        <v>27</v>
      </c>
      <c r="H8" s="116" t="s">
        <v>27</v>
      </c>
      <c r="I8" s="117" t="s">
        <v>27</v>
      </c>
      <c r="J8" s="85" t="s">
        <v>93</v>
      </c>
      <c r="K8" s="86" t="s">
        <v>93</v>
      </c>
      <c r="L8" s="86" t="s">
        <v>93</v>
      </c>
      <c r="M8" s="86" t="s">
        <v>93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84">
        <v>30</v>
      </c>
      <c r="J9" s="64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I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84">
        <f t="shared" si="1"/>
        <v>240</v>
      </c>
      <c r="J10" s="64">
        <f t="shared" ref="J10" si="2">I10+J9</f>
        <v>270</v>
      </c>
      <c r="K10" s="15">
        <f t="shared" ref="K10" si="3">J10+K9</f>
        <v>300</v>
      </c>
      <c r="L10" s="15">
        <f t="shared" ref="L10" si="4">K10+L9</f>
        <v>330</v>
      </c>
      <c r="M10" s="15">
        <f t="shared" ref="M10" si="5">L10+M9</f>
        <v>360</v>
      </c>
      <c r="N10" s="15"/>
    </row>
    <row r="11" spans="1:14" x14ac:dyDescent="0.25">
      <c r="A11" s="41" t="s">
        <v>23</v>
      </c>
      <c r="B11" s="64">
        <v>360</v>
      </c>
      <c r="C11" s="64">
        <v>360</v>
      </c>
      <c r="D11" s="64">
        <v>360</v>
      </c>
      <c r="E11" s="64">
        <v>360</v>
      </c>
      <c r="F11" s="64">
        <v>360</v>
      </c>
      <c r="G11" s="64">
        <v>360</v>
      </c>
      <c r="H11" s="64">
        <v>360</v>
      </c>
      <c r="I11" s="84">
        <v>360</v>
      </c>
      <c r="J11" s="64">
        <v>30</v>
      </c>
      <c r="K11" s="64">
        <v>30</v>
      </c>
      <c r="L11" s="64">
        <v>30</v>
      </c>
      <c r="M11" s="64">
        <v>30</v>
      </c>
      <c r="N11" s="138"/>
    </row>
    <row r="12" spans="1:14" s="19" customFormat="1" x14ac:dyDescent="0.25">
      <c r="A12" s="33" t="s">
        <v>337</v>
      </c>
      <c r="B12" s="112">
        <f>B13</f>
        <v>5000</v>
      </c>
      <c r="C12" s="112">
        <f t="shared" ref="C12:M12" si="6">C13+B12</f>
        <v>10000</v>
      </c>
      <c r="D12" s="112">
        <f t="shared" si="6"/>
        <v>15000</v>
      </c>
      <c r="E12" s="112">
        <f t="shared" si="6"/>
        <v>20000</v>
      </c>
      <c r="F12" s="112">
        <f t="shared" si="6"/>
        <v>25000</v>
      </c>
      <c r="G12" s="112">
        <f t="shared" si="6"/>
        <v>30000</v>
      </c>
      <c r="H12" s="112">
        <f t="shared" si="6"/>
        <v>35000</v>
      </c>
      <c r="I12" s="187">
        <f t="shared" si="6"/>
        <v>40000</v>
      </c>
      <c r="J12" s="112">
        <f t="shared" si="6"/>
        <v>45000</v>
      </c>
      <c r="K12" s="112">
        <f t="shared" si="6"/>
        <v>50000</v>
      </c>
      <c r="L12" s="112">
        <f t="shared" si="6"/>
        <v>55000</v>
      </c>
      <c r="M12" s="112">
        <f t="shared" si="6"/>
        <v>60000</v>
      </c>
      <c r="N12" s="112"/>
    </row>
    <row r="13" spans="1:14" x14ac:dyDescent="0.25">
      <c r="A13" s="17" t="s">
        <v>13</v>
      </c>
      <c r="B13" s="19">
        <v>5000</v>
      </c>
      <c r="C13" s="19">
        <v>5000</v>
      </c>
      <c r="D13" s="19">
        <v>5000</v>
      </c>
      <c r="E13" s="19">
        <v>5000</v>
      </c>
      <c r="F13" s="19">
        <v>5000</v>
      </c>
      <c r="G13" s="19">
        <v>5000</v>
      </c>
      <c r="H13" s="19">
        <v>5000</v>
      </c>
      <c r="I13" s="87">
        <v>5000</v>
      </c>
      <c r="J13" s="26">
        <v>5000</v>
      </c>
      <c r="K13" s="19">
        <v>5000</v>
      </c>
      <c r="L13" s="19">
        <v>5000</v>
      </c>
      <c r="M13" s="19">
        <v>5000</v>
      </c>
      <c r="N13" s="19">
        <f t="shared" ref="N13:N17" si="7">SUM(B13:M13)</f>
        <v>60000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87"/>
      <c r="J14" s="26"/>
      <c r="K14" s="19"/>
      <c r="L14" s="19"/>
      <c r="M14" s="19">
        <f>M12/12</f>
        <v>5000</v>
      </c>
      <c r="N14" s="19">
        <f t="shared" si="7"/>
        <v>5000</v>
      </c>
    </row>
    <row r="15" spans="1:14" x14ac:dyDescent="0.25">
      <c r="A15" s="17" t="s">
        <v>57</v>
      </c>
      <c r="B15" s="19"/>
      <c r="C15" s="19">
        <v>30000</v>
      </c>
      <c r="D15" s="19"/>
      <c r="E15" s="19"/>
      <c r="F15" s="19"/>
      <c r="G15" s="19"/>
      <c r="H15" s="19"/>
      <c r="I15" s="87"/>
      <c r="J15" s="26"/>
      <c r="K15" s="19"/>
      <c r="L15" s="19"/>
      <c r="M15" s="19"/>
      <c r="N15" s="19">
        <f t="shared" si="7"/>
        <v>30000</v>
      </c>
    </row>
    <row r="16" spans="1:14" x14ac:dyDescent="0.25">
      <c r="A16" s="17" t="s">
        <v>25</v>
      </c>
      <c r="B16" s="19"/>
      <c r="C16" s="19"/>
      <c r="D16" s="19"/>
      <c r="E16" s="19"/>
      <c r="F16" s="19"/>
      <c r="G16" s="19"/>
      <c r="H16" s="19"/>
      <c r="I16" s="87"/>
      <c r="J16" s="26"/>
      <c r="K16" s="19"/>
      <c r="L16" s="19"/>
      <c r="M16" s="19"/>
      <c r="N16" s="19">
        <f t="shared" si="7"/>
        <v>0</v>
      </c>
    </row>
    <row r="17" spans="1:15" x14ac:dyDescent="0.25">
      <c r="A17" s="21" t="s">
        <v>14</v>
      </c>
      <c r="B17" s="22">
        <f t="shared" ref="B17:M17" si="8">SUM(B13:B16)</f>
        <v>5000</v>
      </c>
      <c r="C17" s="22">
        <f t="shared" si="8"/>
        <v>35000</v>
      </c>
      <c r="D17" s="22">
        <f t="shared" si="8"/>
        <v>5000</v>
      </c>
      <c r="E17" s="22">
        <f t="shared" si="8"/>
        <v>5000</v>
      </c>
      <c r="F17" s="22">
        <f t="shared" si="8"/>
        <v>5000</v>
      </c>
      <c r="G17" s="22">
        <f t="shared" si="8"/>
        <v>5000</v>
      </c>
      <c r="H17" s="22">
        <f t="shared" si="8"/>
        <v>5000</v>
      </c>
      <c r="I17" s="88">
        <f t="shared" si="8"/>
        <v>5000</v>
      </c>
      <c r="J17" s="22">
        <f t="shared" si="8"/>
        <v>5000</v>
      </c>
      <c r="K17" s="22">
        <f t="shared" si="8"/>
        <v>5000</v>
      </c>
      <c r="L17" s="22">
        <f t="shared" si="8"/>
        <v>5000</v>
      </c>
      <c r="M17" s="22">
        <f t="shared" si="8"/>
        <v>10000</v>
      </c>
      <c r="N17" s="22">
        <f t="shared" si="7"/>
        <v>95000</v>
      </c>
    </row>
    <row r="18" spans="1:15" x14ac:dyDescent="0.25">
      <c r="A18" s="17" t="s">
        <v>75</v>
      </c>
      <c r="B18" s="58">
        <f>Ansätze!C68</f>
        <v>9.5000000000000001E-2</v>
      </c>
      <c r="C18" s="58">
        <f>Ansätze!C118</f>
        <v>0.13800000000000001</v>
      </c>
      <c r="D18" s="58">
        <f>C18</f>
        <v>0.13800000000000001</v>
      </c>
      <c r="E18" s="58">
        <f>C18</f>
        <v>0.13800000000000001</v>
      </c>
      <c r="F18" s="58">
        <f>C18</f>
        <v>0.13800000000000001</v>
      </c>
      <c r="G18" s="58">
        <f>C18</f>
        <v>0.13800000000000001</v>
      </c>
      <c r="H18" s="58">
        <f>C18</f>
        <v>0.13800000000000001</v>
      </c>
      <c r="I18" s="89">
        <f>Ansätze!C118</f>
        <v>0.13800000000000001</v>
      </c>
      <c r="J18" s="65"/>
      <c r="K18" s="58"/>
      <c r="L18" s="58"/>
      <c r="M18" s="58"/>
      <c r="O18" s="19"/>
    </row>
    <row r="19" spans="1:15" x14ac:dyDescent="0.25">
      <c r="A19" s="17" t="s">
        <v>80</v>
      </c>
      <c r="B19" s="24">
        <f>B33*B18</f>
        <v>475</v>
      </c>
      <c r="C19" s="24">
        <f>C33*C18-B21</f>
        <v>5045.0000000000009</v>
      </c>
      <c r="D19" s="24">
        <f>D33*D18-C21</f>
        <v>690</v>
      </c>
      <c r="E19" s="24">
        <f>E33*E18-D21</f>
        <v>690</v>
      </c>
      <c r="F19" s="24">
        <f>F33*F18-E21</f>
        <v>690</v>
      </c>
      <c r="G19" s="24"/>
      <c r="H19" s="24"/>
      <c r="I19" s="90"/>
      <c r="J19" s="32"/>
      <c r="K19" s="24"/>
      <c r="L19" s="24"/>
      <c r="M19" s="24"/>
      <c r="N19" s="24">
        <f>SUM(B19:M19)</f>
        <v>7590.0000000000009</v>
      </c>
      <c r="O19" s="24"/>
    </row>
    <row r="20" spans="1:15" x14ac:dyDescent="0.25">
      <c r="A20" s="17" t="s">
        <v>54</v>
      </c>
      <c r="B20" s="24"/>
      <c r="C20" s="24"/>
      <c r="D20" s="24"/>
      <c r="E20" s="24"/>
      <c r="F20" s="24"/>
      <c r="G20" s="24">
        <f t="shared" ref="G20:I20" si="9">G33*G18-F21</f>
        <v>0</v>
      </c>
      <c r="H20" s="24">
        <f t="shared" si="9"/>
        <v>0</v>
      </c>
      <c r="I20" s="90">
        <f t="shared" si="9"/>
        <v>0</v>
      </c>
      <c r="J20" s="32"/>
      <c r="K20" s="24"/>
      <c r="L20" s="24"/>
      <c r="M20" s="24"/>
      <c r="N20" s="24">
        <f>SUM(B20:M20)</f>
        <v>0</v>
      </c>
      <c r="O20" s="24"/>
    </row>
    <row r="21" spans="1:15" x14ac:dyDescent="0.25">
      <c r="A21" s="17" t="s">
        <v>81</v>
      </c>
      <c r="B21" s="24">
        <f>B19</f>
        <v>475</v>
      </c>
      <c r="C21" s="24">
        <f>B21+C19</f>
        <v>5520.0000000000009</v>
      </c>
      <c r="D21" s="24">
        <f t="shared" ref="D21:F21" si="10">C21+D19</f>
        <v>6210.0000000000009</v>
      </c>
      <c r="E21" s="24">
        <f t="shared" si="10"/>
        <v>6900.0000000000009</v>
      </c>
      <c r="F21" s="24">
        <f t="shared" si="10"/>
        <v>7590.0000000000009</v>
      </c>
      <c r="G21" s="24">
        <f>F21+G20</f>
        <v>7590.0000000000009</v>
      </c>
      <c r="H21" s="24">
        <f t="shared" ref="H21:I21" si="11">G21+H20</f>
        <v>7590.0000000000009</v>
      </c>
      <c r="I21" s="90">
        <f t="shared" si="11"/>
        <v>7590.0000000000009</v>
      </c>
      <c r="J21" s="32"/>
      <c r="K21" s="24"/>
      <c r="L21" s="24"/>
      <c r="M21" s="24"/>
      <c r="N21" s="24"/>
      <c r="O21" s="19"/>
    </row>
    <row r="22" spans="1:15" x14ac:dyDescent="0.25">
      <c r="A22" s="17" t="s">
        <v>73</v>
      </c>
      <c r="B22" s="24"/>
      <c r="C22" s="24"/>
      <c r="D22" s="24"/>
      <c r="E22" s="24"/>
      <c r="F22" s="24"/>
      <c r="G22" s="30">
        <f>Ansätze!D118</f>
        <v>8.5999999999999993E-2</v>
      </c>
      <c r="H22" s="30">
        <f>G22</f>
        <v>8.5999999999999993E-2</v>
      </c>
      <c r="I22" s="91">
        <f>H22</f>
        <v>8.5999999999999993E-2</v>
      </c>
      <c r="J22" s="92">
        <f>Ansätze!D68</f>
        <v>4.1000000000000002E-2</v>
      </c>
      <c r="K22" s="30">
        <f>J22</f>
        <v>4.1000000000000002E-2</v>
      </c>
      <c r="L22" s="30"/>
      <c r="M22" s="30"/>
      <c r="N22" s="24"/>
      <c r="O22" s="19"/>
    </row>
    <row r="23" spans="1:15" x14ac:dyDescent="0.25">
      <c r="A23" s="17" t="s">
        <v>86</v>
      </c>
      <c r="B23" s="24"/>
      <c r="C23" s="24"/>
      <c r="D23" s="24"/>
      <c r="E23" s="24"/>
      <c r="F23" s="24"/>
      <c r="G23" s="24">
        <f>G35*G22</f>
        <v>429.99999999999994</v>
      </c>
      <c r="H23" s="24">
        <f>H35*H22-G25</f>
        <v>429.99999999999994</v>
      </c>
      <c r="I23" s="90">
        <f>I35*I22-H25</f>
        <v>430.00000000000011</v>
      </c>
      <c r="J23" s="32">
        <f>J34*J22</f>
        <v>205</v>
      </c>
      <c r="K23" s="32">
        <f>K34*K22</f>
        <v>205</v>
      </c>
      <c r="L23" s="24"/>
      <c r="M23" s="24"/>
      <c r="N23" s="24">
        <f>SUM(B23:M23)</f>
        <v>1700</v>
      </c>
      <c r="O23" s="19"/>
    </row>
    <row r="24" spans="1:15" x14ac:dyDescent="0.25">
      <c r="A24" s="17" t="s">
        <v>47</v>
      </c>
      <c r="B24" s="24"/>
      <c r="C24" s="24"/>
      <c r="D24" s="24"/>
      <c r="E24" s="24"/>
      <c r="F24" s="24"/>
      <c r="G24" s="24"/>
      <c r="H24" s="24"/>
      <c r="I24" s="90"/>
      <c r="J24" s="32"/>
      <c r="K24" s="24"/>
      <c r="L24" s="24"/>
      <c r="M24" s="24"/>
      <c r="N24" s="24">
        <f>SUM(B24:M24)</f>
        <v>0</v>
      </c>
      <c r="O24" s="19"/>
    </row>
    <row r="25" spans="1:15" x14ac:dyDescent="0.25">
      <c r="A25" s="17" t="s">
        <v>87</v>
      </c>
      <c r="B25" s="24"/>
      <c r="C25" s="24"/>
      <c r="D25" s="24"/>
      <c r="E25" s="24"/>
      <c r="F25" s="24"/>
      <c r="G25" s="24">
        <f>G23</f>
        <v>429.99999999999994</v>
      </c>
      <c r="H25" s="24">
        <f>H23+G25</f>
        <v>859.99999999999989</v>
      </c>
      <c r="I25" s="90">
        <f>I23+H25</f>
        <v>1290</v>
      </c>
      <c r="J25" s="32"/>
      <c r="K25" s="24"/>
      <c r="L25" s="24"/>
      <c r="M25" s="24"/>
      <c r="N25" s="24"/>
      <c r="O25" s="19"/>
    </row>
    <row r="26" spans="1:15" x14ac:dyDescent="0.25">
      <c r="A26" s="17" t="s">
        <v>74</v>
      </c>
      <c r="B26" s="24"/>
      <c r="C26" s="24"/>
      <c r="D26" s="24"/>
      <c r="E26" s="24"/>
      <c r="F26" s="24"/>
      <c r="G26" s="24"/>
      <c r="H26" s="24"/>
      <c r="I26" s="90"/>
      <c r="J26" s="32"/>
      <c r="K26" s="23"/>
      <c r="L26" s="55">
        <f>Ansätze!E68</f>
        <v>0.02</v>
      </c>
      <c r="M26" s="55">
        <f>Ansätze!E168</f>
        <v>9.5000000000000001E-2</v>
      </c>
      <c r="N26" s="24"/>
      <c r="O26" s="19"/>
    </row>
    <row r="27" spans="1:15" x14ac:dyDescent="0.25">
      <c r="A27" s="17" t="s">
        <v>88</v>
      </c>
      <c r="B27" s="24"/>
      <c r="C27" s="24"/>
      <c r="D27" s="24"/>
      <c r="E27" s="24"/>
      <c r="F27" s="24"/>
      <c r="G27" s="24"/>
      <c r="H27" s="24"/>
      <c r="I27" s="90"/>
      <c r="J27" s="32"/>
      <c r="K27" s="24"/>
      <c r="L27" s="24">
        <f>L36*L26</f>
        <v>100</v>
      </c>
      <c r="M27" s="24">
        <f>M36*M26</f>
        <v>950</v>
      </c>
      <c r="N27" s="24">
        <f>SUM(B27:M27)</f>
        <v>1050</v>
      </c>
      <c r="O27" s="19"/>
    </row>
    <row r="28" spans="1:15" s="25" customFormat="1" x14ac:dyDescent="0.25">
      <c r="A28" s="25" t="s">
        <v>89</v>
      </c>
      <c r="B28" s="26"/>
      <c r="C28" s="26"/>
      <c r="D28" s="26"/>
      <c r="E28" s="26"/>
      <c r="F28" s="26"/>
      <c r="G28" s="26"/>
      <c r="H28" s="32"/>
      <c r="I28" s="90"/>
      <c r="J28" s="32"/>
      <c r="K28" s="32"/>
      <c r="L28" s="32"/>
      <c r="M28" s="32"/>
      <c r="N28" s="26"/>
    </row>
    <row r="29" spans="1:15" x14ac:dyDescent="0.25">
      <c r="A29" s="18" t="s">
        <v>79</v>
      </c>
      <c r="B29" s="33">
        <f>B19+B20+B23+B24+B27</f>
        <v>475</v>
      </c>
      <c r="C29" s="33">
        <f t="shared" ref="C29:M29" si="12">C19+C20+C23+C24+C27</f>
        <v>5045.0000000000009</v>
      </c>
      <c r="D29" s="33">
        <f t="shared" si="12"/>
        <v>690</v>
      </c>
      <c r="E29" s="33">
        <f t="shared" si="12"/>
        <v>690</v>
      </c>
      <c r="F29" s="33">
        <f t="shared" si="12"/>
        <v>690</v>
      </c>
      <c r="G29" s="33">
        <f t="shared" si="12"/>
        <v>429.99999999999994</v>
      </c>
      <c r="H29" s="33">
        <f t="shared" si="12"/>
        <v>429.99999999999994</v>
      </c>
      <c r="I29" s="93">
        <f t="shared" si="12"/>
        <v>430.00000000000011</v>
      </c>
      <c r="J29" s="33">
        <f t="shared" si="12"/>
        <v>205</v>
      </c>
      <c r="K29" s="33">
        <f t="shared" si="12"/>
        <v>205</v>
      </c>
      <c r="L29" s="33">
        <f t="shared" si="12"/>
        <v>100</v>
      </c>
      <c r="M29" s="33">
        <f t="shared" si="12"/>
        <v>950</v>
      </c>
      <c r="N29" s="27">
        <f>SUM(B29:M29)</f>
        <v>10340</v>
      </c>
      <c r="O29" s="19"/>
    </row>
    <row r="30" spans="1:15" x14ac:dyDescent="0.25">
      <c r="A30" s="12" t="s">
        <v>16</v>
      </c>
      <c r="B30" s="28">
        <f t="shared" ref="B30:M30" si="13">B17-B29</f>
        <v>4525</v>
      </c>
      <c r="C30" s="28">
        <f t="shared" si="13"/>
        <v>29955</v>
      </c>
      <c r="D30" s="28">
        <f t="shared" si="13"/>
        <v>4310</v>
      </c>
      <c r="E30" s="28">
        <f t="shared" si="13"/>
        <v>4310</v>
      </c>
      <c r="F30" s="28">
        <f t="shared" si="13"/>
        <v>4310</v>
      </c>
      <c r="G30" s="28">
        <f t="shared" si="13"/>
        <v>4570</v>
      </c>
      <c r="H30" s="28">
        <f t="shared" si="13"/>
        <v>4570</v>
      </c>
      <c r="I30" s="94">
        <f t="shared" si="13"/>
        <v>4570</v>
      </c>
      <c r="J30" s="66">
        <f t="shared" si="13"/>
        <v>4795</v>
      </c>
      <c r="K30" s="28">
        <f t="shared" si="13"/>
        <v>4795</v>
      </c>
      <c r="L30" s="28">
        <f t="shared" si="13"/>
        <v>4900</v>
      </c>
      <c r="M30" s="28">
        <f t="shared" si="13"/>
        <v>9050</v>
      </c>
      <c r="N30" s="28">
        <f>SUM(B30:M30)</f>
        <v>84660</v>
      </c>
    </row>
    <row r="31" spans="1:15" x14ac:dyDescent="0.25">
      <c r="I31" s="95"/>
      <c r="J31" s="25"/>
    </row>
    <row r="32" spans="1:15" x14ac:dyDescent="0.25">
      <c r="A32" s="17" t="s">
        <v>41</v>
      </c>
      <c r="B32" s="56">
        <f>SUM(B13:B16)</f>
        <v>5000</v>
      </c>
      <c r="C32" s="56">
        <f>SUM(C13:C16)</f>
        <v>35000</v>
      </c>
      <c r="D32" s="56">
        <f>SUM(D13:D16)</f>
        <v>5000</v>
      </c>
      <c r="E32" s="56">
        <f>SUM(E13:E16)</f>
        <v>5000</v>
      </c>
      <c r="F32" s="56">
        <f>SUM(F13:F16)</f>
        <v>5000</v>
      </c>
      <c r="G32" s="24"/>
      <c r="H32" s="24"/>
      <c r="I32" s="90"/>
      <c r="J32" s="32"/>
      <c r="K32" s="24"/>
      <c r="L32" s="24"/>
      <c r="M32" s="24"/>
      <c r="N32" s="24">
        <f>SUM(B32:M32)</f>
        <v>55000</v>
      </c>
    </row>
    <row r="33" spans="1:14" x14ac:dyDescent="0.25">
      <c r="A33" s="17" t="s">
        <v>42</v>
      </c>
      <c r="B33" s="24">
        <f>B32</f>
        <v>5000</v>
      </c>
      <c r="C33" s="24">
        <f t="shared" ref="C33:M33" si="14">B33+C32</f>
        <v>40000</v>
      </c>
      <c r="D33" s="24">
        <f t="shared" si="14"/>
        <v>45000</v>
      </c>
      <c r="E33" s="24">
        <f t="shared" si="14"/>
        <v>50000</v>
      </c>
      <c r="F33" s="24">
        <f t="shared" si="14"/>
        <v>55000</v>
      </c>
      <c r="G33" s="24">
        <f t="shared" si="14"/>
        <v>55000</v>
      </c>
      <c r="H33" s="24">
        <f t="shared" si="14"/>
        <v>55000</v>
      </c>
      <c r="I33" s="90">
        <f t="shared" si="14"/>
        <v>55000</v>
      </c>
      <c r="J33" s="32">
        <f t="shared" si="14"/>
        <v>55000</v>
      </c>
      <c r="K33" s="24">
        <f t="shared" si="14"/>
        <v>55000</v>
      </c>
      <c r="L33" s="24">
        <f t="shared" si="14"/>
        <v>55000</v>
      </c>
      <c r="M33" s="24">
        <f t="shared" si="14"/>
        <v>55000</v>
      </c>
      <c r="N33" s="19"/>
    </row>
    <row r="34" spans="1:14" x14ac:dyDescent="0.25">
      <c r="A34" s="17" t="s">
        <v>48</v>
      </c>
      <c r="B34" s="19"/>
      <c r="C34" s="19"/>
      <c r="D34" s="19"/>
      <c r="E34" s="19"/>
      <c r="F34" s="19"/>
      <c r="G34" s="31">
        <f>SUM(G13:G16)</f>
        <v>5000</v>
      </c>
      <c r="H34" s="31">
        <f>SUM(H13:H16)</f>
        <v>5000</v>
      </c>
      <c r="I34" s="96">
        <f>SUM(I13:I16)</f>
        <v>5000</v>
      </c>
      <c r="J34" s="97">
        <f>SUM(J13:J16)</f>
        <v>5000</v>
      </c>
      <c r="K34" s="31">
        <f>SUM(K13:K16)</f>
        <v>5000</v>
      </c>
      <c r="L34" s="19"/>
      <c r="M34" s="19"/>
      <c r="N34" s="24">
        <f>SUM(B34:M34)</f>
        <v>25000</v>
      </c>
    </row>
    <row r="35" spans="1:14" x14ac:dyDescent="0.25">
      <c r="A35" s="17" t="s">
        <v>49</v>
      </c>
      <c r="B35" s="19"/>
      <c r="C35" s="19"/>
      <c r="D35" s="19"/>
      <c r="E35" s="19"/>
      <c r="F35" s="19"/>
      <c r="G35" s="24">
        <f>G34</f>
        <v>5000</v>
      </c>
      <c r="H35" s="24">
        <f>H34+G35</f>
        <v>10000</v>
      </c>
      <c r="I35" s="90">
        <f t="shared" ref="I35:M35" si="15">I34+H35</f>
        <v>15000</v>
      </c>
      <c r="J35" s="32">
        <f t="shared" si="15"/>
        <v>20000</v>
      </c>
      <c r="K35" s="24">
        <f t="shared" si="15"/>
        <v>25000</v>
      </c>
      <c r="L35" s="24">
        <f t="shared" si="15"/>
        <v>25000</v>
      </c>
      <c r="M35" s="24">
        <f t="shared" si="15"/>
        <v>25000</v>
      </c>
      <c r="N35" s="19"/>
    </row>
    <row r="36" spans="1:14" x14ac:dyDescent="0.25">
      <c r="A36" s="17" t="s">
        <v>52</v>
      </c>
      <c r="B36" s="19"/>
      <c r="C36" s="19"/>
      <c r="D36" s="19"/>
      <c r="E36" s="19"/>
      <c r="F36" s="19"/>
      <c r="G36" s="19"/>
      <c r="H36" s="19"/>
      <c r="I36" s="87"/>
      <c r="J36" s="26"/>
      <c r="K36" s="24"/>
      <c r="L36" s="52">
        <f>SUM(L13:L16)</f>
        <v>5000</v>
      </c>
      <c r="M36" s="52">
        <f>SUM(M13:M16)</f>
        <v>10000</v>
      </c>
      <c r="N36" s="24">
        <f>SUM(B36:M36)</f>
        <v>15000</v>
      </c>
    </row>
    <row r="37" spans="1:14" x14ac:dyDescent="0.25">
      <c r="A37" s="17" t="s">
        <v>53</v>
      </c>
      <c r="B37" s="19"/>
      <c r="C37" s="19"/>
      <c r="D37" s="19"/>
      <c r="E37" s="19"/>
      <c r="F37" s="19"/>
      <c r="G37" s="19"/>
      <c r="H37" s="19"/>
      <c r="I37" s="87"/>
      <c r="J37" s="26"/>
      <c r="K37" s="24"/>
      <c r="L37" s="24">
        <f>L36+K37</f>
        <v>5000</v>
      </c>
      <c r="M37" s="24">
        <f>M36+L37</f>
        <v>15000</v>
      </c>
      <c r="N37" s="19"/>
    </row>
    <row r="38" spans="1:14" x14ac:dyDescent="0.25">
      <c r="A38" s="17" t="s">
        <v>30</v>
      </c>
      <c r="B38" s="19">
        <f>B32</f>
        <v>5000</v>
      </c>
      <c r="C38" s="19">
        <f t="shared" ref="C38:F38" si="16">C32</f>
        <v>35000</v>
      </c>
      <c r="D38" s="19">
        <f t="shared" si="16"/>
        <v>5000</v>
      </c>
      <c r="E38" s="19">
        <f t="shared" si="16"/>
        <v>5000</v>
      </c>
      <c r="F38" s="19">
        <f t="shared" si="16"/>
        <v>5000</v>
      </c>
      <c r="G38" s="19">
        <f>G34</f>
        <v>5000</v>
      </c>
      <c r="H38" s="19">
        <f t="shared" ref="H38:K38" si="17">H34</f>
        <v>5000</v>
      </c>
      <c r="I38" s="87">
        <f t="shared" si="17"/>
        <v>5000</v>
      </c>
      <c r="J38" s="26">
        <f t="shared" si="17"/>
        <v>5000</v>
      </c>
      <c r="K38" s="19">
        <f t="shared" si="17"/>
        <v>5000</v>
      </c>
      <c r="L38" s="24">
        <f t="shared" ref="L38:M38" si="18">L36</f>
        <v>5000</v>
      </c>
      <c r="M38" s="24">
        <f t="shared" si="18"/>
        <v>10000</v>
      </c>
      <c r="N38" s="24">
        <f>SUM(B38:M38)</f>
        <v>95000</v>
      </c>
    </row>
    <row r="39" spans="1:14" x14ac:dyDescent="0.25">
      <c r="A39" s="17" t="s">
        <v>101</v>
      </c>
      <c r="B39" s="19">
        <f>SUM(B13+B14)</f>
        <v>5000</v>
      </c>
      <c r="C39" s="19">
        <f t="shared" ref="C39:M39" si="19">SUM(C13+C14)</f>
        <v>5000</v>
      </c>
      <c r="D39" s="19">
        <f t="shared" si="19"/>
        <v>5000</v>
      </c>
      <c r="E39" s="19">
        <f t="shared" si="19"/>
        <v>5000</v>
      </c>
      <c r="F39" s="19">
        <f t="shared" si="19"/>
        <v>5000</v>
      </c>
      <c r="G39" s="19">
        <f t="shared" si="19"/>
        <v>5000</v>
      </c>
      <c r="H39" s="19">
        <f t="shared" si="19"/>
        <v>5000</v>
      </c>
      <c r="I39" s="87">
        <f t="shared" si="19"/>
        <v>5000</v>
      </c>
      <c r="J39" s="26">
        <f t="shared" si="19"/>
        <v>5000</v>
      </c>
      <c r="K39" s="26">
        <f t="shared" si="19"/>
        <v>5000</v>
      </c>
      <c r="L39" s="26">
        <f t="shared" si="19"/>
        <v>5000</v>
      </c>
      <c r="M39" s="26">
        <f t="shared" si="19"/>
        <v>10000</v>
      </c>
      <c r="N39" s="24">
        <f>SUM(B39:M39)</f>
        <v>65000</v>
      </c>
    </row>
    <row r="40" spans="1:14" x14ac:dyDescent="0.25">
      <c r="A40" s="17" t="s">
        <v>102</v>
      </c>
      <c r="B40" s="19">
        <f>B39</f>
        <v>5000</v>
      </c>
      <c r="C40" s="19">
        <f>C39+B40</f>
        <v>10000</v>
      </c>
      <c r="D40" s="19">
        <f t="shared" ref="D40:I40" si="20">D39+C40</f>
        <v>15000</v>
      </c>
      <c r="E40" s="19">
        <f t="shared" si="20"/>
        <v>20000</v>
      </c>
      <c r="F40" s="19">
        <f t="shared" si="20"/>
        <v>25000</v>
      </c>
      <c r="G40" s="19">
        <f t="shared" si="20"/>
        <v>30000</v>
      </c>
      <c r="H40" s="19">
        <f t="shared" si="20"/>
        <v>35000</v>
      </c>
      <c r="I40" s="87">
        <f t="shared" si="20"/>
        <v>40000</v>
      </c>
      <c r="J40" s="26"/>
      <c r="K40" s="19"/>
      <c r="L40" s="19"/>
      <c r="M40" s="19"/>
      <c r="N40" s="24"/>
    </row>
    <row r="41" spans="1:14" x14ac:dyDescent="0.25">
      <c r="A41" s="17" t="s">
        <v>103</v>
      </c>
      <c r="B41" s="19"/>
      <c r="C41" s="19">
        <f>C15</f>
        <v>30000</v>
      </c>
      <c r="D41" s="19"/>
      <c r="E41" s="19"/>
      <c r="F41" s="19"/>
      <c r="G41" s="19"/>
      <c r="H41" s="19"/>
      <c r="I41" s="87"/>
      <c r="J41" s="26"/>
      <c r="K41" s="19"/>
      <c r="L41" s="19"/>
      <c r="M41" s="19"/>
      <c r="N41" s="24">
        <f>SUM(B41:M41)</f>
        <v>30000</v>
      </c>
    </row>
    <row r="42" spans="1:14" x14ac:dyDescent="0.25">
      <c r="A42" s="17" t="s">
        <v>104</v>
      </c>
      <c r="B42" s="19"/>
      <c r="C42" s="19">
        <f>C41+B42</f>
        <v>30000</v>
      </c>
      <c r="D42" s="19">
        <f t="shared" ref="D42:I42" si="21">D41+C42</f>
        <v>30000</v>
      </c>
      <c r="E42" s="19">
        <f t="shared" si="21"/>
        <v>30000</v>
      </c>
      <c r="F42" s="19">
        <f t="shared" si="21"/>
        <v>30000</v>
      </c>
      <c r="G42" s="19">
        <f t="shared" si="21"/>
        <v>30000</v>
      </c>
      <c r="H42" s="19">
        <f t="shared" si="21"/>
        <v>30000</v>
      </c>
      <c r="I42" s="87">
        <f t="shared" si="21"/>
        <v>30000</v>
      </c>
      <c r="J42" s="26"/>
      <c r="K42" s="19"/>
      <c r="L42" s="19"/>
      <c r="M42" s="19"/>
      <c r="N42" s="24"/>
    </row>
    <row r="43" spans="1:14" x14ac:dyDescent="0.25">
      <c r="A43" s="17" t="s">
        <v>105</v>
      </c>
      <c r="B43" s="24">
        <f t="shared" ref="B43:I43" si="22">SUM(B40/B10*B11)+B42</f>
        <v>60000</v>
      </c>
      <c r="C43" s="24">
        <f t="shared" si="22"/>
        <v>90000</v>
      </c>
      <c r="D43" s="24">
        <f t="shared" si="22"/>
        <v>90000</v>
      </c>
      <c r="E43" s="24">
        <f t="shared" si="22"/>
        <v>90000</v>
      </c>
      <c r="F43" s="24">
        <f t="shared" si="22"/>
        <v>90000</v>
      </c>
      <c r="G43" s="24">
        <f t="shared" si="22"/>
        <v>90000</v>
      </c>
      <c r="H43" s="24">
        <f t="shared" si="22"/>
        <v>90000</v>
      </c>
      <c r="I43" s="90">
        <f t="shared" si="22"/>
        <v>90000</v>
      </c>
      <c r="J43" s="32"/>
      <c r="K43" s="24"/>
      <c r="L43" s="24"/>
      <c r="M43" s="24"/>
      <c r="N43" s="24"/>
    </row>
    <row r="44" spans="1:14" x14ac:dyDescent="0.25">
      <c r="A44" s="17" t="s">
        <v>106</v>
      </c>
      <c r="B44" s="118">
        <f>SUM(B43/12)</f>
        <v>5000</v>
      </c>
      <c r="C44" s="118">
        <f t="shared" ref="C44:I44" si="23">SUM(C43/12)</f>
        <v>7500</v>
      </c>
      <c r="D44" s="118">
        <f t="shared" si="23"/>
        <v>7500</v>
      </c>
      <c r="E44" s="118">
        <f t="shared" si="23"/>
        <v>7500</v>
      </c>
      <c r="F44" s="118">
        <f t="shared" si="23"/>
        <v>7500</v>
      </c>
      <c r="G44" s="118">
        <f t="shared" si="23"/>
        <v>7500</v>
      </c>
      <c r="H44" s="118">
        <f t="shared" si="23"/>
        <v>7500</v>
      </c>
      <c r="I44" s="124">
        <f t="shared" si="23"/>
        <v>7500</v>
      </c>
      <c r="J44" s="119">
        <f>SUM(J39/J9*J11)</f>
        <v>5000</v>
      </c>
      <c r="K44" s="119">
        <f t="shared" ref="K44:M44" si="24">SUM(K39/K9*K11)</f>
        <v>5000</v>
      </c>
      <c r="L44" s="119">
        <f t="shared" si="24"/>
        <v>5000</v>
      </c>
      <c r="M44" s="119">
        <f t="shared" si="24"/>
        <v>10000</v>
      </c>
      <c r="N44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32:M35 B37:M37 B36:K36 B17:M17" formulaRange="1"/>
    <ignoredError sqref="L36:M36" formula="1" formulaRange="1"/>
    <ignoredError sqref="B44:I44 C41 C42:I42 J22 B43:K43" 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O35"/>
  <sheetViews>
    <sheetView zoomScaleNormal="100" workbookViewId="0">
      <selection sqref="A1:N1"/>
    </sheetView>
  </sheetViews>
  <sheetFormatPr baseColWidth="10" defaultColWidth="11.5546875" defaultRowHeight="12" x14ac:dyDescent="0.25"/>
  <cols>
    <col min="1" max="1" width="20.33203125" style="13" customWidth="1"/>
    <col min="2" max="14" width="8.6640625" style="13" customWidth="1"/>
    <col min="15" max="16384" width="11.5546875" style="13"/>
  </cols>
  <sheetData>
    <row r="1" spans="1:15" s="12" customFormat="1" ht="15" customHeight="1" x14ac:dyDescent="0.25">
      <c r="A1" s="190" t="s">
        <v>298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64</v>
      </c>
      <c r="C2" s="14"/>
      <c r="D2" s="13"/>
      <c r="E2" s="14"/>
    </row>
    <row r="3" spans="1:15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5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15"/>
    </row>
    <row r="5" spans="1:15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5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36"/>
    </row>
    <row r="7" spans="1:15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36"/>
    </row>
    <row r="8" spans="1:15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30</v>
      </c>
      <c r="L8" s="15">
        <v>30</v>
      </c>
      <c r="M8" s="15">
        <v>30</v>
      </c>
      <c r="N8" s="45">
        <f t="shared" ref="N8" si="0">SUM(B8:M8)</f>
        <v>360</v>
      </c>
    </row>
    <row r="9" spans="1:15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M9" si="1">D8+C9</f>
        <v>90</v>
      </c>
      <c r="E9" s="15">
        <f t="shared" si="1"/>
        <v>120</v>
      </c>
      <c r="F9" s="15">
        <f t="shared" si="1"/>
        <v>150</v>
      </c>
      <c r="G9" s="15">
        <f t="shared" si="1"/>
        <v>180</v>
      </c>
      <c r="H9" s="15">
        <f t="shared" si="1"/>
        <v>210</v>
      </c>
      <c r="I9" s="15">
        <f t="shared" si="1"/>
        <v>240</v>
      </c>
      <c r="J9" s="15">
        <f t="shared" si="1"/>
        <v>270</v>
      </c>
      <c r="K9" s="15">
        <f t="shared" si="1"/>
        <v>300</v>
      </c>
      <c r="L9" s="15">
        <f t="shared" si="1"/>
        <v>330</v>
      </c>
      <c r="M9" s="15">
        <f t="shared" si="1"/>
        <v>360</v>
      </c>
      <c r="N9" s="36"/>
    </row>
    <row r="10" spans="1:15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64">
        <v>360</v>
      </c>
      <c r="M10" s="64">
        <v>360</v>
      </c>
      <c r="N10" s="143"/>
    </row>
    <row r="11" spans="1:15" x14ac:dyDescent="0.25">
      <c r="A11" s="18" t="s">
        <v>337</v>
      </c>
      <c r="B11" s="112">
        <f>B12</f>
        <v>3000</v>
      </c>
      <c r="C11" s="112">
        <f>C12+B11</f>
        <v>6000</v>
      </c>
      <c r="D11" s="112">
        <f t="shared" ref="D11:M11" si="2">D12+C11</f>
        <v>9000</v>
      </c>
      <c r="E11" s="112">
        <f t="shared" si="2"/>
        <v>12000</v>
      </c>
      <c r="F11" s="112">
        <f t="shared" si="2"/>
        <v>15000</v>
      </c>
      <c r="G11" s="112">
        <f t="shared" si="2"/>
        <v>18000</v>
      </c>
      <c r="H11" s="112">
        <f t="shared" si="2"/>
        <v>21000</v>
      </c>
      <c r="I11" s="112">
        <f t="shared" si="2"/>
        <v>24000</v>
      </c>
      <c r="J11" s="112">
        <f t="shared" si="2"/>
        <v>27000</v>
      </c>
      <c r="K11" s="112">
        <f t="shared" si="2"/>
        <v>30000</v>
      </c>
      <c r="L11" s="112">
        <f t="shared" si="2"/>
        <v>33000</v>
      </c>
      <c r="M11" s="112">
        <f t="shared" si="2"/>
        <v>36000</v>
      </c>
      <c r="N11" s="79"/>
    </row>
    <row r="12" spans="1:15" x14ac:dyDescent="0.25">
      <c r="A12" s="17" t="s">
        <v>13</v>
      </c>
      <c r="B12" s="19">
        <v>3000</v>
      </c>
      <c r="C12" s="19">
        <v>3000</v>
      </c>
      <c r="D12" s="19">
        <v>3000</v>
      </c>
      <c r="E12" s="19">
        <v>3000</v>
      </c>
      <c r="F12" s="19">
        <v>3000</v>
      </c>
      <c r="G12" s="19">
        <v>3000</v>
      </c>
      <c r="H12" s="19">
        <v>3000</v>
      </c>
      <c r="I12" s="19">
        <v>3000</v>
      </c>
      <c r="J12" s="19">
        <v>3000</v>
      </c>
      <c r="K12" s="19">
        <v>3000</v>
      </c>
      <c r="L12" s="19">
        <v>3000</v>
      </c>
      <c r="M12" s="19">
        <v>3000</v>
      </c>
      <c r="N12" s="24">
        <f t="shared" ref="N12:N15" si="3">SUM(B12:M12)</f>
        <v>36000</v>
      </c>
    </row>
    <row r="13" spans="1:15" x14ac:dyDescent="0.25">
      <c r="A13" s="17" t="s">
        <v>91</v>
      </c>
      <c r="B13" s="19"/>
      <c r="C13" s="19"/>
      <c r="D13" s="19">
        <v>5000</v>
      </c>
      <c r="E13" s="19"/>
      <c r="F13" s="19"/>
      <c r="G13" s="19">
        <v>6500</v>
      </c>
      <c r="H13" s="19"/>
      <c r="I13" s="19"/>
      <c r="J13" s="19">
        <v>3800</v>
      </c>
      <c r="K13" s="19"/>
      <c r="L13" s="19"/>
      <c r="M13" s="19">
        <v>5500</v>
      </c>
      <c r="N13" s="24">
        <f t="shared" si="3"/>
        <v>20800</v>
      </c>
    </row>
    <row r="14" spans="1:15" x14ac:dyDescent="0.25">
      <c r="A14" s="17" t="s">
        <v>90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>
        <f>M11/12</f>
        <v>3000</v>
      </c>
      <c r="N14" s="24">
        <f t="shared" si="3"/>
        <v>3000</v>
      </c>
    </row>
    <row r="15" spans="1:15" x14ac:dyDescent="0.25">
      <c r="A15" s="21" t="s">
        <v>14</v>
      </c>
      <c r="B15" s="22">
        <f t="shared" ref="B15:M15" si="4">SUM(B12:B14)</f>
        <v>3000</v>
      </c>
      <c r="C15" s="22">
        <f t="shared" si="4"/>
        <v>3000</v>
      </c>
      <c r="D15" s="22">
        <f t="shared" si="4"/>
        <v>8000</v>
      </c>
      <c r="E15" s="22">
        <f t="shared" si="4"/>
        <v>3000</v>
      </c>
      <c r="F15" s="22">
        <f t="shared" si="4"/>
        <v>3000</v>
      </c>
      <c r="G15" s="22">
        <f t="shared" si="4"/>
        <v>9500</v>
      </c>
      <c r="H15" s="22">
        <f t="shared" si="4"/>
        <v>3000</v>
      </c>
      <c r="I15" s="22">
        <f t="shared" si="4"/>
        <v>3000</v>
      </c>
      <c r="J15" s="22">
        <f t="shared" si="4"/>
        <v>6800</v>
      </c>
      <c r="K15" s="22">
        <f t="shared" si="4"/>
        <v>3000</v>
      </c>
      <c r="L15" s="22">
        <f t="shared" si="4"/>
        <v>3000</v>
      </c>
      <c r="M15" s="22">
        <f t="shared" si="4"/>
        <v>11500</v>
      </c>
      <c r="N15" s="22">
        <f t="shared" si="3"/>
        <v>59800</v>
      </c>
    </row>
    <row r="16" spans="1:15" x14ac:dyDescent="0.25">
      <c r="A16" s="17" t="s">
        <v>75</v>
      </c>
      <c r="B16" s="58">
        <f>Ansätze!C28</f>
        <v>0.04</v>
      </c>
      <c r="C16" s="58">
        <f>$B$16</f>
        <v>0.04</v>
      </c>
      <c r="D16" s="58">
        <f>Ansätze!C62</f>
        <v>8.7999999999999995E-2</v>
      </c>
      <c r="E16" s="58">
        <f>Ansätze!C53</f>
        <v>7.6999999999999999E-2</v>
      </c>
      <c r="F16" s="58">
        <f>Ansätze!C48</f>
        <v>7.0999999999999994E-2</v>
      </c>
      <c r="G16" s="58">
        <f>Ansätze!C67</f>
        <v>9.4E-2</v>
      </c>
      <c r="H16" s="58">
        <f>Ansätze!C61</f>
        <v>8.6999999999999994E-2</v>
      </c>
      <c r="I16" s="58">
        <f>Ansätze!C57</f>
        <v>8.2000000000000003E-2</v>
      </c>
      <c r="J16" s="58">
        <f>Ansätze!C62</f>
        <v>8.7999999999999995E-2</v>
      </c>
      <c r="K16" s="58">
        <f>Ansätze!C59</f>
        <v>8.4000000000000005E-2</v>
      </c>
      <c r="L16" s="58">
        <f>Ansätze!C56</f>
        <v>8.1000000000000003E-2</v>
      </c>
      <c r="M16" s="58">
        <f>Ansätze!C68</f>
        <v>9.5000000000000001E-2</v>
      </c>
      <c r="N16" s="17"/>
      <c r="O16" s="19"/>
    </row>
    <row r="17" spans="1:14" x14ac:dyDescent="0.25">
      <c r="A17" s="17" t="s">
        <v>80</v>
      </c>
      <c r="B17" s="24">
        <f>B23*B16</f>
        <v>120</v>
      </c>
      <c r="C17" s="24">
        <f>C23*C16-B18</f>
        <v>120</v>
      </c>
      <c r="D17" s="24">
        <f t="shared" ref="D17:M17" si="5">D23*D16-C18</f>
        <v>992</v>
      </c>
      <c r="E17" s="24">
        <f t="shared" si="5"/>
        <v>77</v>
      </c>
      <c r="F17" s="24">
        <f t="shared" si="5"/>
        <v>110.99999999999977</v>
      </c>
      <c r="G17" s="24">
        <f t="shared" si="5"/>
        <v>1353.0000000000002</v>
      </c>
      <c r="H17" s="24">
        <f t="shared" si="5"/>
        <v>54.5</v>
      </c>
      <c r="I17" s="24">
        <f t="shared" si="5"/>
        <v>83.5</v>
      </c>
      <c r="J17" s="24">
        <f t="shared" si="5"/>
        <v>811.39999999999964</v>
      </c>
      <c r="K17" s="24">
        <f t="shared" si="5"/>
        <v>82.800000000000637</v>
      </c>
      <c r="L17" s="24">
        <f t="shared" si="5"/>
        <v>107.09999999999991</v>
      </c>
      <c r="M17" s="24">
        <f t="shared" si="5"/>
        <v>1768.6999999999998</v>
      </c>
      <c r="N17" s="24">
        <f>SUM(B17:M17)</f>
        <v>5681</v>
      </c>
    </row>
    <row r="18" spans="1:14" x14ac:dyDescent="0.25">
      <c r="A18" s="41" t="s">
        <v>81</v>
      </c>
      <c r="B18" s="26">
        <f>B17</f>
        <v>120</v>
      </c>
      <c r="C18" s="26">
        <f>B18+C17</f>
        <v>240</v>
      </c>
      <c r="D18" s="26">
        <f t="shared" ref="D18:M18" si="6">C18+D17</f>
        <v>1232</v>
      </c>
      <c r="E18" s="26">
        <f t="shared" si="6"/>
        <v>1309</v>
      </c>
      <c r="F18" s="26">
        <f t="shared" si="6"/>
        <v>1419.9999999999998</v>
      </c>
      <c r="G18" s="26">
        <f t="shared" si="6"/>
        <v>2773</v>
      </c>
      <c r="H18" s="26">
        <f t="shared" si="6"/>
        <v>2827.5</v>
      </c>
      <c r="I18" s="26">
        <f t="shared" si="6"/>
        <v>2911</v>
      </c>
      <c r="J18" s="26">
        <f t="shared" si="6"/>
        <v>3722.3999999999996</v>
      </c>
      <c r="K18" s="26">
        <f t="shared" si="6"/>
        <v>3805.2000000000003</v>
      </c>
      <c r="L18" s="26">
        <f t="shared" si="6"/>
        <v>3912.3</v>
      </c>
      <c r="M18" s="26">
        <f t="shared" si="6"/>
        <v>5681</v>
      </c>
      <c r="N18" s="32"/>
    </row>
    <row r="19" spans="1:14" x14ac:dyDescent="0.25">
      <c r="A19" s="18" t="s">
        <v>79</v>
      </c>
      <c r="B19" s="27">
        <f>B17</f>
        <v>120</v>
      </c>
      <c r="C19" s="27">
        <f t="shared" ref="C19:M19" si="7">C17</f>
        <v>120</v>
      </c>
      <c r="D19" s="27">
        <f t="shared" si="7"/>
        <v>992</v>
      </c>
      <c r="E19" s="27">
        <f t="shared" si="7"/>
        <v>77</v>
      </c>
      <c r="F19" s="27">
        <f t="shared" si="7"/>
        <v>110.99999999999977</v>
      </c>
      <c r="G19" s="27">
        <f t="shared" si="7"/>
        <v>1353.0000000000002</v>
      </c>
      <c r="H19" s="27">
        <f t="shared" si="7"/>
        <v>54.5</v>
      </c>
      <c r="I19" s="27">
        <f t="shared" si="7"/>
        <v>83.5</v>
      </c>
      <c r="J19" s="27">
        <f t="shared" si="7"/>
        <v>811.39999999999964</v>
      </c>
      <c r="K19" s="27">
        <f t="shared" si="7"/>
        <v>82.800000000000637</v>
      </c>
      <c r="L19" s="27">
        <f t="shared" si="7"/>
        <v>107.09999999999991</v>
      </c>
      <c r="M19" s="27">
        <f t="shared" si="7"/>
        <v>1768.6999999999998</v>
      </c>
      <c r="N19" s="33">
        <f>SUM(B19:M19)</f>
        <v>5681</v>
      </c>
    </row>
    <row r="20" spans="1:14" x14ac:dyDescent="0.25">
      <c r="A20" s="42" t="s">
        <v>16</v>
      </c>
      <c r="B20" s="28">
        <f>B15-B19</f>
        <v>2880</v>
      </c>
      <c r="C20" s="28">
        <f t="shared" ref="C20:M20" si="8">C15-C19</f>
        <v>2880</v>
      </c>
      <c r="D20" s="28">
        <f t="shared" si="8"/>
        <v>7008</v>
      </c>
      <c r="E20" s="28">
        <f t="shared" si="8"/>
        <v>2923</v>
      </c>
      <c r="F20" s="28">
        <f t="shared" si="8"/>
        <v>2889</v>
      </c>
      <c r="G20" s="28">
        <f t="shared" si="8"/>
        <v>8147</v>
      </c>
      <c r="H20" s="28">
        <f t="shared" si="8"/>
        <v>2945.5</v>
      </c>
      <c r="I20" s="28">
        <f t="shared" si="8"/>
        <v>2916.5</v>
      </c>
      <c r="J20" s="28">
        <f t="shared" si="8"/>
        <v>5988.6</v>
      </c>
      <c r="K20" s="28">
        <f t="shared" si="8"/>
        <v>2917.1999999999994</v>
      </c>
      <c r="L20" s="28">
        <f t="shared" si="8"/>
        <v>2892.9</v>
      </c>
      <c r="M20" s="28">
        <f t="shared" si="8"/>
        <v>9731.2999999999993</v>
      </c>
      <c r="N20" s="43">
        <f>SUM(B20:M20)</f>
        <v>54119</v>
      </c>
    </row>
    <row r="21" spans="1:14" x14ac:dyDescent="0.25">
      <c r="A21" s="17"/>
      <c r="N21" s="17"/>
    </row>
    <row r="22" spans="1:14" x14ac:dyDescent="0.25">
      <c r="A22" s="17" t="s">
        <v>41</v>
      </c>
      <c r="B22" s="56">
        <f t="shared" ref="B22:M22" si="9">SUM(B12:B14)</f>
        <v>3000</v>
      </c>
      <c r="C22" s="56">
        <f t="shared" si="9"/>
        <v>3000</v>
      </c>
      <c r="D22" s="56">
        <f t="shared" si="9"/>
        <v>8000</v>
      </c>
      <c r="E22" s="56">
        <f t="shared" si="9"/>
        <v>3000</v>
      </c>
      <c r="F22" s="56">
        <f t="shared" si="9"/>
        <v>3000</v>
      </c>
      <c r="G22" s="56">
        <f t="shared" si="9"/>
        <v>9500</v>
      </c>
      <c r="H22" s="56">
        <f t="shared" si="9"/>
        <v>3000</v>
      </c>
      <c r="I22" s="56">
        <f t="shared" si="9"/>
        <v>3000</v>
      </c>
      <c r="J22" s="56">
        <f t="shared" si="9"/>
        <v>6800</v>
      </c>
      <c r="K22" s="56">
        <f t="shared" si="9"/>
        <v>3000</v>
      </c>
      <c r="L22" s="56">
        <f t="shared" si="9"/>
        <v>3000</v>
      </c>
      <c r="M22" s="56">
        <f t="shared" si="9"/>
        <v>11500</v>
      </c>
      <c r="N22" s="24">
        <f>SUM(B22:M22)</f>
        <v>59800</v>
      </c>
    </row>
    <row r="23" spans="1:14" x14ac:dyDescent="0.25">
      <c r="A23" s="17" t="s">
        <v>42</v>
      </c>
      <c r="B23" s="19">
        <f>B22</f>
        <v>3000</v>
      </c>
      <c r="C23" s="19">
        <f>B23+C22</f>
        <v>6000</v>
      </c>
      <c r="D23" s="19">
        <f t="shared" ref="D23:M23" si="10">C23+D22</f>
        <v>14000</v>
      </c>
      <c r="E23" s="19">
        <f t="shared" si="10"/>
        <v>17000</v>
      </c>
      <c r="F23" s="19">
        <f t="shared" si="10"/>
        <v>20000</v>
      </c>
      <c r="G23" s="19">
        <f t="shared" si="10"/>
        <v>29500</v>
      </c>
      <c r="H23" s="19">
        <f t="shared" si="10"/>
        <v>32500</v>
      </c>
      <c r="I23" s="19">
        <f t="shared" si="10"/>
        <v>35500</v>
      </c>
      <c r="J23" s="19">
        <f t="shared" si="10"/>
        <v>42300</v>
      </c>
      <c r="K23" s="19">
        <f t="shared" si="10"/>
        <v>45300</v>
      </c>
      <c r="L23" s="19">
        <f t="shared" si="10"/>
        <v>48300</v>
      </c>
      <c r="M23" s="19">
        <f t="shared" si="10"/>
        <v>59800</v>
      </c>
      <c r="N23" s="24"/>
    </row>
    <row r="24" spans="1:14" x14ac:dyDescent="0.25">
      <c r="A24" s="17" t="s">
        <v>101</v>
      </c>
      <c r="B24" s="19">
        <f>B12+B13+B14</f>
        <v>3000</v>
      </c>
      <c r="C24" s="19">
        <f t="shared" ref="C24:M24" si="11">C12+C13+C14</f>
        <v>3000</v>
      </c>
      <c r="D24" s="19">
        <f t="shared" si="11"/>
        <v>8000</v>
      </c>
      <c r="E24" s="19">
        <f t="shared" si="11"/>
        <v>3000</v>
      </c>
      <c r="F24" s="19">
        <f t="shared" si="11"/>
        <v>3000</v>
      </c>
      <c r="G24" s="19">
        <f t="shared" si="11"/>
        <v>9500</v>
      </c>
      <c r="H24" s="19">
        <f t="shared" si="11"/>
        <v>3000</v>
      </c>
      <c r="I24" s="19">
        <f t="shared" si="11"/>
        <v>3000</v>
      </c>
      <c r="J24" s="19">
        <f t="shared" si="11"/>
        <v>6800</v>
      </c>
      <c r="K24" s="19">
        <f t="shared" si="11"/>
        <v>3000</v>
      </c>
      <c r="L24" s="19">
        <f t="shared" si="11"/>
        <v>3000</v>
      </c>
      <c r="M24" s="19">
        <f t="shared" si="11"/>
        <v>11500</v>
      </c>
      <c r="N24" s="24">
        <f>SUM(B24:M24)</f>
        <v>59800</v>
      </c>
    </row>
    <row r="25" spans="1:14" x14ac:dyDescent="0.25">
      <c r="A25" s="17" t="s">
        <v>102</v>
      </c>
      <c r="B25" s="19">
        <f>B24</f>
        <v>3000</v>
      </c>
      <c r="C25" s="19">
        <f>C24+B25</f>
        <v>6000</v>
      </c>
      <c r="D25" s="19">
        <f t="shared" ref="D25:M25" si="12">D24+C25</f>
        <v>14000</v>
      </c>
      <c r="E25" s="19">
        <f t="shared" si="12"/>
        <v>17000</v>
      </c>
      <c r="F25" s="19">
        <f t="shared" si="12"/>
        <v>20000</v>
      </c>
      <c r="G25" s="19">
        <f t="shared" si="12"/>
        <v>29500</v>
      </c>
      <c r="H25" s="19">
        <f t="shared" si="12"/>
        <v>32500</v>
      </c>
      <c r="I25" s="19">
        <f t="shared" si="12"/>
        <v>35500</v>
      </c>
      <c r="J25" s="19">
        <f t="shared" si="12"/>
        <v>42300</v>
      </c>
      <c r="K25" s="19">
        <f t="shared" si="12"/>
        <v>45300</v>
      </c>
      <c r="L25" s="19">
        <f t="shared" si="12"/>
        <v>48300</v>
      </c>
      <c r="M25" s="19">
        <f t="shared" si="12"/>
        <v>59800</v>
      </c>
      <c r="N25" s="24"/>
    </row>
    <row r="26" spans="1:14" x14ac:dyDescent="0.25">
      <c r="A26" s="17" t="s">
        <v>105</v>
      </c>
      <c r="B26" s="24">
        <f t="shared" ref="B26:M26" si="13">SUM(B25/B9*B10)</f>
        <v>36000</v>
      </c>
      <c r="C26" s="24">
        <f t="shared" si="13"/>
        <v>36000</v>
      </c>
      <c r="D26" s="24">
        <f t="shared" si="13"/>
        <v>55999.999999999993</v>
      </c>
      <c r="E26" s="24">
        <f t="shared" si="13"/>
        <v>51000</v>
      </c>
      <c r="F26" s="24">
        <f t="shared" si="13"/>
        <v>48000</v>
      </c>
      <c r="G26" s="24">
        <f t="shared" si="13"/>
        <v>59000</v>
      </c>
      <c r="H26" s="24">
        <f t="shared" si="13"/>
        <v>55714.28571428571</v>
      </c>
      <c r="I26" s="24">
        <f t="shared" si="13"/>
        <v>53250</v>
      </c>
      <c r="J26" s="24">
        <f t="shared" si="13"/>
        <v>56400</v>
      </c>
      <c r="K26" s="24">
        <f t="shared" si="13"/>
        <v>54360</v>
      </c>
      <c r="L26" s="24">
        <f t="shared" si="13"/>
        <v>52690.909090909096</v>
      </c>
      <c r="M26" s="24">
        <f t="shared" si="13"/>
        <v>59800</v>
      </c>
      <c r="N26" s="24"/>
    </row>
    <row r="27" spans="1:14" x14ac:dyDescent="0.25">
      <c r="A27" s="17" t="s">
        <v>106</v>
      </c>
      <c r="B27" s="118">
        <f>SUM(B26/12)</f>
        <v>3000</v>
      </c>
      <c r="C27" s="118">
        <f t="shared" ref="C27:M27" si="14">SUM(C26/12)</f>
        <v>3000</v>
      </c>
      <c r="D27" s="118">
        <f t="shared" si="14"/>
        <v>4666.6666666666661</v>
      </c>
      <c r="E27" s="118">
        <f t="shared" si="14"/>
        <v>4250</v>
      </c>
      <c r="F27" s="118">
        <f t="shared" si="14"/>
        <v>4000</v>
      </c>
      <c r="G27" s="118">
        <f t="shared" si="14"/>
        <v>4916.666666666667</v>
      </c>
      <c r="H27" s="118">
        <f t="shared" si="14"/>
        <v>4642.8571428571422</v>
      </c>
      <c r="I27" s="118">
        <f t="shared" si="14"/>
        <v>4437.5</v>
      </c>
      <c r="J27" s="118">
        <f t="shared" si="14"/>
        <v>4700</v>
      </c>
      <c r="K27" s="118">
        <f t="shared" si="14"/>
        <v>4530</v>
      </c>
      <c r="L27" s="118">
        <f t="shared" si="14"/>
        <v>4390.909090909091</v>
      </c>
      <c r="M27" s="118">
        <f t="shared" si="14"/>
        <v>4983.333333333333</v>
      </c>
      <c r="N27" s="24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4" x14ac:dyDescent="0.25">
      <c r="A29" s="42"/>
    </row>
    <row r="33" spans="1:2" x14ac:dyDescent="0.25">
      <c r="A33" s="17"/>
      <c r="B33" s="17"/>
    </row>
    <row r="34" spans="1:2" x14ac:dyDescent="0.25">
      <c r="A34" s="17"/>
    </row>
    <row r="35" spans="1:2" x14ac:dyDescent="0.25">
      <c r="A35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4" formula="1"/>
    <ignoredError sqref="B15:M15 B22:M22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</sheetPr>
  <dimension ref="A1:O44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.1093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65</v>
      </c>
      <c r="C2" s="13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98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32</v>
      </c>
      <c r="H4" s="34" t="s">
        <v>32</v>
      </c>
      <c r="I4" s="34" t="s">
        <v>32</v>
      </c>
      <c r="J4" s="98" t="s">
        <v>32</v>
      </c>
      <c r="K4" s="34" t="s">
        <v>32</v>
      </c>
      <c r="L4" s="34" t="s">
        <v>32</v>
      </c>
      <c r="M4" s="34" t="s">
        <v>32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99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37" t="s">
        <v>22</v>
      </c>
      <c r="H6" s="37" t="s">
        <v>22</v>
      </c>
      <c r="I6" s="37" t="s">
        <v>22</v>
      </c>
      <c r="J6" s="100" t="s">
        <v>22</v>
      </c>
      <c r="K6" s="37" t="s">
        <v>22</v>
      </c>
      <c r="L6" s="54" t="s">
        <v>29</v>
      </c>
      <c r="M6" s="54" t="s">
        <v>29</v>
      </c>
      <c r="N6" s="15"/>
    </row>
    <row r="7" spans="1:14" ht="36" x14ac:dyDescent="0.25">
      <c r="A7" s="130" t="s">
        <v>95</v>
      </c>
      <c r="B7" s="114"/>
      <c r="C7" s="114"/>
      <c r="D7" s="114"/>
      <c r="E7" s="114"/>
      <c r="F7" s="114"/>
      <c r="G7" s="133" t="s">
        <v>151</v>
      </c>
      <c r="H7" s="114"/>
      <c r="I7" s="114"/>
      <c r="J7" s="115"/>
      <c r="K7" s="116"/>
      <c r="L7" s="155" t="s">
        <v>155</v>
      </c>
      <c r="M7" s="116"/>
      <c r="N7" s="15"/>
    </row>
    <row r="8" spans="1:14" x14ac:dyDescent="0.25">
      <c r="A8" s="17" t="s">
        <v>18</v>
      </c>
      <c r="B8" s="114" t="s">
        <v>93</v>
      </c>
      <c r="C8" s="114" t="s">
        <v>93</v>
      </c>
      <c r="D8" s="114" t="s">
        <v>93</v>
      </c>
      <c r="E8" s="114" t="s">
        <v>93</v>
      </c>
      <c r="F8" s="114" t="s">
        <v>93</v>
      </c>
      <c r="G8" s="114" t="s">
        <v>93</v>
      </c>
      <c r="H8" s="114" t="s">
        <v>93</v>
      </c>
      <c r="I8" s="114" t="s">
        <v>93</v>
      </c>
      <c r="J8" s="115" t="s">
        <v>27</v>
      </c>
      <c r="K8" s="116" t="s">
        <v>27</v>
      </c>
      <c r="L8" s="116" t="s">
        <v>27</v>
      </c>
      <c r="M8" s="116" t="s">
        <v>27</v>
      </c>
      <c r="N8" s="15"/>
    </row>
    <row r="9" spans="1:14" x14ac:dyDescent="0.25">
      <c r="A9" s="17" t="s">
        <v>19</v>
      </c>
      <c r="B9" s="15">
        <v>30</v>
      </c>
      <c r="C9" s="15">
        <v>30</v>
      </c>
      <c r="D9" s="15">
        <v>30</v>
      </c>
      <c r="E9" s="15">
        <v>30</v>
      </c>
      <c r="F9" s="15">
        <v>30</v>
      </c>
      <c r="G9" s="15">
        <v>30</v>
      </c>
      <c r="H9" s="15">
        <v>30</v>
      </c>
      <c r="I9" s="15">
        <v>30</v>
      </c>
      <c r="J9" s="101">
        <v>30</v>
      </c>
      <c r="K9" s="15">
        <v>30</v>
      </c>
      <c r="L9" s="15">
        <v>30</v>
      </c>
      <c r="M9" s="15">
        <v>30</v>
      </c>
      <c r="N9" s="38">
        <f t="shared" ref="N9" si="0">SUM(B9:M9)</f>
        <v>360</v>
      </c>
    </row>
    <row r="10" spans="1:14" x14ac:dyDescent="0.25">
      <c r="A10" s="17" t="s">
        <v>20</v>
      </c>
      <c r="B10" s="15">
        <f>B9</f>
        <v>30</v>
      </c>
      <c r="C10" s="15">
        <f>B10+C9</f>
        <v>60</v>
      </c>
      <c r="D10" s="15">
        <f t="shared" ref="D10:M10" si="1">C10+D9</f>
        <v>90</v>
      </c>
      <c r="E10" s="15">
        <f t="shared" si="1"/>
        <v>120</v>
      </c>
      <c r="F10" s="15">
        <f t="shared" si="1"/>
        <v>150</v>
      </c>
      <c r="G10" s="15">
        <f t="shared" si="1"/>
        <v>180</v>
      </c>
      <c r="H10" s="15">
        <f t="shared" si="1"/>
        <v>210</v>
      </c>
      <c r="I10" s="15">
        <f t="shared" si="1"/>
        <v>240</v>
      </c>
      <c r="J10" s="101">
        <f>J9</f>
        <v>30</v>
      </c>
      <c r="K10" s="15">
        <f t="shared" si="1"/>
        <v>60</v>
      </c>
      <c r="L10" s="15">
        <f t="shared" si="1"/>
        <v>90</v>
      </c>
      <c r="M10" s="15">
        <f t="shared" si="1"/>
        <v>120</v>
      </c>
      <c r="N10" s="15"/>
    </row>
    <row r="11" spans="1:14" x14ac:dyDescent="0.25">
      <c r="A11" s="41" t="s">
        <v>23</v>
      </c>
      <c r="B11" s="64">
        <v>30</v>
      </c>
      <c r="C11" s="64">
        <v>30</v>
      </c>
      <c r="D11" s="64">
        <v>30</v>
      </c>
      <c r="E11" s="64">
        <v>30</v>
      </c>
      <c r="F11" s="64">
        <v>30</v>
      </c>
      <c r="G11" s="64">
        <v>30</v>
      </c>
      <c r="H11" s="64">
        <v>30</v>
      </c>
      <c r="I11" s="64">
        <v>30</v>
      </c>
      <c r="J11" s="101">
        <v>360</v>
      </c>
      <c r="K11" s="64">
        <v>360</v>
      </c>
      <c r="L11" s="64">
        <v>360</v>
      </c>
      <c r="M11" s="64">
        <v>360</v>
      </c>
      <c r="N11" s="138"/>
    </row>
    <row r="12" spans="1:14" x14ac:dyDescent="0.25">
      <c r="A12" s="18" t="s">
        <v>338</v>
      </c>
      <c r="B12" s="112">
        <f>B13</f>
        <v>5000</v>
      </c>
      <c r="C12" s="112">
        <f>C13+B12</f>
        <v>10000</v>
      </c>
      <c r="D12" s="112">
        <f t="shared" ref="D12:M12" si="2">D13+C12</f>
        <v>15000</v>
      </c>
      <c r="E12" s="112">
        <f t="shared" si="2"/>
        <v>20000</v>
      </c>
      <c r="F12" s="112">
        <f t="shared" si="2"/>
        <v>25000</v>
      </c>
      <c r="G12" s="112">
        <f t="shared" si="2"/>
        <v>30000</v>
      </c>
      <c r="H12" s="112">
        <f t="shared" si="2"/>
        <v>35000</v>
      </c>
      <c r="I12" s="112">
        <f t="shared" si="2"/>
        <v>40000</v>
      </c>
      <c r="J12" s="183">
        <f t="shared" si="2"/>
        <v>45000</v>
      </c>
      <c r="K12" s="112">
        <f t="shared" si="2"/>
        <v>50000</v>
      </c>
      <c r="L12" s="112">
        <f t="shared" si="2"/>
        <v>55000</v>
      </c>
      <c r="M12" s="112">
        <f t="shared" si="2"/>
        <v>60000</v>
      </c>
      <c r="N12" s="112"/>
    </row>
    <row r="13" spans="1:14" x14ac:dyDescent="0.25">
      <c r="A13" s="17" t="s">
        <v>13</v>
      </c>
      <c r="B13" s="19">
        <v>5000</v>
      </c>
      <c r="C13" s="19">
        <v>5000</v>
      </c>
      <c r="D13" s="19">
        <v>5000</v>
      </c>
      <c r="E13" s="19">
        <v>5000</v>
      </c>
      <c r="F13" s="19">
        <v>5000</v>
      </c>
      <c r="G13" s="19">
        <v>5000</v>
      </c>
      <c r="H13" s="19">
        <v>5000</v>
      </c>
      <c r="I13" s="19">
        <v>5000</v>
      </c>
      <c r="J13" s="103">
        <v>5000</v>
      </c>
      <c r="K13" s="19">
        <v>5000</v>
      </c>
      <c r="L13" s="19">
        <v>5000</v>
      </c>
      <c r="M13" s="19">
        <v>5000</v>
      </c>
      <c r="N13" s="19">
        <f t="shared" ref="N13:N17" si="3">SUM(B13:M13)</f>
        <v>60000</v>
      </c>
    </row>
    <row r="14" spans="1:14" x14ac:dyDescent="0.25">
      <c r="A14" s="17" t="s">
        <v>35</v>
      </c>
      <c r="B14" s="19"/>
      <c r="C14" s="19"/>
      <c r="D14" s="19"/>
      <c r="E14" s="19"/>
      <c r="F14" s="19"/>
      <c r="G14" s="19"/>
      <c r="H14" s="19"/>
      <c r="I14" s="19"/>
      <c r="J14" s="103"/>
      <c r="K14" s="19"/>
      <c r="L14" s="19"/>
      <c r="M14" s="19">
        <f>M12/12</f>
        <v>5000</v>
      </c>
      <c r="N14" s="19">
        <f t="shared" si="3"/>
        <v>5000</v>
      </c>
    </row>
    <row r="15" spans="1:14" x14ac:dyDescent="0.25">
      <c r="A15" s="17" t="s">
        <v>57</v>
      </c>
      <c r="B15" s="19"/>
      <c r="C15" s="19">
        <v>30000</v>
      </c>
      <c r="D15" s="19"/>
      <c r="E15" s="19"/>
      <c r="F15" s="19"/>
      <c r="G15" s="19"/>
      <c r="H15" s="19"/>
      <c r="I15" s="19"/>
      <c r="J15" s="103"/>
      <c r="K15" s="19"/>
      <c r="L15" s="19"/>
      <c r="M15" s="19"/>
      <c r="N15" s="19">
        <f t="shared" si="3"/>
        <v>30000</v>
      </c>
    </row>
    <row r="16" spans="1:14" x14ac:dyDescent="0.25">
      <c r="A16" s="17" t="s">
        <v>25</v>
      </c>
      <c r="B16" s="19"/>
      <c r="C16" s="19"/>
      <c r="D16" s="19"/>
      <c r="E16" s="19"/>
      <c r="F16" s="19"/>
      <c r="G16" s="19"/>
      <c r="H16" s="19"/>
      <c r="I16" s="19"/>
      <c r="J16" s="103"/>
      <c r="K16" s="19"/>
      <c r="L16" s="19"/>
      <c r="M16" s="19"/>
      <c r="N16" s="19">
        <f t="shared" si="3"/>
        <v>0</v>
      </c>
    </row>
    <row r="17" spans="1:15" x14ac:dyDescent="0.25">
      <c r="A17" s="21" t="s">
        <v>14</v>
      </c>
      <c r="B17" s="22">
        <f t="shared" ref="B17:M17" si="4">SUM(B13:B16)</f>
        <v>5000</v>
      </c>
      <c r="C17" s="22">
        <f t="shared" si="4"/>
        <v>35000</v>
      </c>
      <c r="D17" s="22">
        <f t="shared" si="4"/>
        <v>5000</v>
      </c>
      <c r="E17" s="22">
        <f t="shared" si="4"/>
        <v>5000</v>
      </c>
      <c r="F17" s="22">
        <f t="shared" si="4"/>
        <v>5000</v>
      </c>
      <c r="G17" s="22">
        <f t="shared" si="4"/>
        <v>5000</v>
      </c>
      <c r="H17" s="22">
        <f t="shared" si="4"/>
        <v>5000</v>
      </c>
      <c r="I17" s="22">
        <f t="shared" si="4"/>
        <v>5000</v>
      </c>
      <c r="J17" s="104">
        <f t="shared" si="4"/>
        <v>5000</v>
      </c>
      <c r="K17" s="22">
        <f t="shared" si="4"/>
        <v>5000</v>
      </c>
      <c r="L17" s="22">
        <f t="shared" si="4"/>
        <v>5000</v>
      </c>
      <c r="M17" s="22">
        <f t="shared" si="4"/>
        <v>10000</v>
      </c>
      <c r="N17" s="22">
        <f t="shared" si="3"/>
        <v>95000</v>
      </c>
    </row>
    <row r="18" spans="1:15" x14ac:dyDescent="0.25">
      <c r="A18" s="17" t="s">
        <v>75</v>
      </c>
      <c r="B18" s="58">
        <f>Ansätze!C68</f>
        <v>9.5000000000000001E-2</v>
      </c>
      <c r="C18" s="58">
        <f>Ansätze!C668</f>
        <v>0.30099999999999999</v>
      </c>
      <c r="D18" s="58">
        <f>B18</f>
        <v>9.5000000000000001E-2</v>
      </c>
      <c r="E18" s="58">
        <f>B18</f>
        <v>9.5000000000000001E-2</v>
      </c>
      <c r="F18" s="58">
        <f>B18</f>
        <v>9.5000000000000001E-2</v>
      </c>
      <c r="G18" s="58"/>
      <c r="H18" s="58"/>
      <c r="I18" s="58"/>
      <c r="J18" s="105"/>
      <c r="K18" s="58"/>
      <c r="L18" s="58"/>
      <c r="M18" s="58"/>
      <c r="O18" s="19"/>
    </row>
    <row r="19" spans="1:15" x14ac:dyDescent="0.25">
      <c r="A19" s="17" t="s">
        <v>80</v>
      </c>
      <c r="B19" s="24">
        <f>B32*B18</f>
        <v>475</v>
      </c>
      <c r="C19" s="24">
        <f t="shared" ref="C19:F19" si="5">C32*C18</f>
        <v>10535</v>
      </c>
      <c r="D19" s="24">
        <f t="shared" si="5"/>
        <v>475</v>
      </c>
      <c r="E19" s="24">
        <f t="shared" si="5"/>
        <v>475</v>
      </c>
      <c r="F19" s="24">
        <f t="shared" si="5"/>
        <v>475</v>
      </c>
      <c r="G19" s="24"/>
      <c r="H19" s="24"/>
      <c r="I19" s="24"/>
      <c r="J19" s="106"/>
      <c r="K19" s="24"/>
      <c r="L19" s="24"/>
      <c r="M19" s="24"/>
      <c r="N19" s="24">
        <f>SUM(B19:M19)</f>
        <v>12435</v>
      </c>
      <c r="O19" s="24"/>
    </row>
    <row r="20" spans="1:15" x14ac:dyDescent="0.25">
      <c r="A20" s="17" t="s">
        <v>54</v>
      </c>
      <c r="B20" s="24"/>
      <c r="C20" s="24"/>
      <c r="D20" s="24"/>
      <c r="E20" s="24"/>
      <c r="F20" s="24"/>
      <c r="G20" s="24"/>
      <c r="H20" s="24"/>
      <c r="I20" s="24"/>
      <c r="J20" s="106"/>
      <c r="K20" s="24"/>
      <c r="L20" s="24"/>
      <c r="M20" s="24"/>
      <c r="N20" s="24">
        <f>SUM(B20:M20)</f>
        <v>0</v>
      </c>
      <c r="O20" s="24"/>
    </row>
    <row r="21" spans="1:15" x14ac:dyDescent="0.25">
      <c r="A21" s="17" t="s">
        <v>81</v>
      </c>
      <c r="B21" s="24"/>
      <c r="C21" s="24"/>
      <c r="D21" s="24"/>
      <c r="E21" s="24"/>
      <c r="F21" s="24"/>
      <c r="G21" s="24">
        <f>F21+G20</f>
        <v>0</v>
      </c>
      <c r="H21" s="24">
        <f t="shared" ref="H21:M21" si="6">G21+H20</f>
        <v>0</v>
      </c>
      <c r="I21" s="24">
        <f t="shared" si="6"/>
        <v>0</v>
      </c>
      <c r="J21" s="106">
        <f t="shared" si="6"/>
        <v>0</v>
      </c>
      <c r="K21" s="24">
        <f t="shared" si="6"/>
        <v>0</v>
      </c>
      <c r="L21" s="24">
        <f t="shared" si="6"/>
        <v>0</v>
      </c>
      <c r="M21" s="24">
        <f t="shared" si="6"/>
        <v>0</v>
      </c>
      <c r="N21" s="24"/>
      <c r="O21" s="19"/>
    </row>
    <row r="22" spans="1:15" x14ac:dyDescent="0.25">
      <c r="A22" s="17" t="s">
        <v>73</v>
      </c>
      <c r="B22" s="24"/>
      <c r="C22" s="24"/>
      <c r="D22" s="24"/>
      <c r="E22" s="24"/>
      <c r="F22" s="24"/>
      <c r="G22" s="30">
        <f>Ansätze!D68</f>
        <v>4.1000000000000002E-2</v>
      </c>
      <c r="H22" s="30">
        <f>G22</f>
        <v>4.1000000000000002E-2</v>
      </c>
      <c r="I22" s="30">
        <f>G22</f>
        <v>4.1000000000000002E-2</v>
      </c>
      <c r="J22" s="107">
        <f>Ansätze!D68</f>
        <v>4.1000000000000002E-2</v>
      </c>
      <c r="K22" s="30">
        <f>J22</f>
        <v>4.1000000000000002E-2</v>
      </c>
      <c r="L22" s="30">
        <f>K22</f>
        <v>4.1000000000000002E-2</v>
      </c>
      <c r="M22" s="30">
        <f>Ansätze!D93</f>
        <v>6.4000000000000001E-2</v>
      </c>
      <c r="N22" s="24"/>
      <c r="O22" s="19"/>
    </row>
    <row r="23" spans="1:15" x14ac:dyDescent="0.25">
      <c r="A23" s="17" t="s">
        <v>86</v>
      </c>
      <c r="B23" s="24"/>
      <c r="C23" s="24"/>
      <c r="D23" s="24"/>
      <c r="E23" s="24"/>
      <c r="F23" s="24"/>
      <c r="G23" s="24">
        <f>G34*G22</f>
        <v>205</v>
      </c>
      <c r="H23" s="24">
        <f t="shared" ref="H23:I23" si="7">H34*H22</f>
        <v>205</v>
      </c>
      <c r="I23" s="24">
        <f t="shared" si="7"/>
        <v>205</v>
      </c>
      <c r="J23" s="106">
        <f>J35*J22</f>
        <v>205</v>
      </c>
      <c r="K23" s="24">
        <f>K35*K22-J25</f>
        <v>205</v>
      </c>
      <c r="L23" s="24"/>
      <c r="M23" s="24"/>
      <c r="N23" s="24">
        <f>SUM(B23:M23)</f>
        <v>1025</v>
      </c>
      <c r="O23" s="19"/>
    </row>
    <row r="24" spans="1:15" x14ac:dyDescent="0.25">
      <c r="A24" s="17" t="s">
        <v>47</v>
      </c>
      <c r="B24" s="24"/>
      <c r="C24" s="24"/>
      <c r="D24" s="24"/>
      <c r="E24" s="24"/>
      <c r="F24" s="24"/>
      <c r="G24" s="24"/>
      <c r="H24" s="24"/>
      <c r="I24" s="24"/>
      <c r="J24" s="106"/>
      <c r="K24" s="24"/>
      <c r="L24" s="24">
        <f>L35*L22-K25</f>
        <v>0</v>
      </c>
      <c r="M24" s="24">
        <f>M35*M22-L25</f>
        <v>230</v>
      </c>
      <c r="N24" s="24">
        <f>SUM(B24:M24)</f>
        <v>230</v>
      </c>
      <c r="O24" s="19"/>
    </row>
    <row r="25" spans="1:15" x14ac:dyDescent="0.25">
      <c r="A25" s="17" t="s">
        <v>87</v>
      </c>
      <c r="B25" s="24"/>
      <c r="C25" s="24"/>
      <c r="D25" s="24"/>
      <c r="E25" s="24"/>
      <c r="F25" s="24"/>
      <c r="G25" s="24"/>
      <c r="H25" s="24"/>
      <c r="I25" s="24"/>
      <c r="J25" s="106">
        <f>J23+I25</f>
        <v>205</v>
      </c>
      <c r="K25" s="24">
        <f>K23+K24+J25</f>
        <v>410</v>
      </c>
      <c r="L25" s="24">
        <f t="shared" ref="L25:M25" si="8">L23+L24+K25</f>
        <v>410</v>
      </c>
      <c r="M25" s="24">
        <f t="shared" si="8"/>
        <v>640</v>
      </c>
      <c r="N25" s="24"/>
      <c r="O25" s="19"/>
    </row>
    <row r="26" spans="1:15" x14ac:dyDescent="0.25">
      <c r="A26" s="17" t="s">
        <v>74</v>
      </c>
      <c r="B26" s="24"/>
      <c r="C26" s="24"/>
      <c r="D26" s="24"/>
      <c r="E26" s="24"/>
      <c r="F26" s="24"/>
      <c r="G26" s="24"/>
      <c r="H26" s="24"/>
      <c r="I26" s="24"/>
      <c r="J26" s="106"/>
      <c r="K26" s="23"/>
      <c r="L26" s="55">
        <f>Ansätze!E68</f>
        <v>0.02</v>
      </c>
      <c r="M26" s="55">
        <f>Ansätze!E93</f>
        <v>3.5999999999999997E-2</v>
      </c>
      <c r="N26" s="24"/>
      <c r="O26" s="19"/>
    </row>
    <row r="27" spans="1:15" x14ac:dyDescent="0.25">
      <c r="A27" s="17" t="s">
        <v>88</v>
      </c>
      <c r="B27" s="24"/>
      <c r="C27" s="24"/>
      <c r="D27" s="24"/>
      <c r="E27" s="24"/>
      <c r="F27" s="24"/>
      <c r="G27" s="24"/>
      <c r="H27" s="24"/>
      <c r="I27" s="24"/>
      <c r="J27" s="106"/>
      <c r="K27" s="24"/>
      <c r="L27" s="24">
        <f>L37*L26-K28</f>
        <v>100</v>
      </c>
      <c r="M27" s="24">
        <f>M37*M26-L28</f>
        <v>440</v>
      </c>
      <c r="N27" s="24">
        <f>SUM(B27:M27)</f>
        <v>540</v>
      </c>
      <c r="O27" s="19"/>
    </row>
    <row r="28" spans="1:15" s="25" customFormat="1" x14ac:dyDescent="0.25">
      <c r="A28" s="25" t="s">
        <v>89</v>
      </c>
      <c r="B28" s="26"/>
      <c r="C28" s="26"/>
      <c r="D28" s="26"/>
      <c r="E28" s="26"/>
      <c r="F28" s="26"/>
      <c r="G28" s="26"/>
      <c r="H28" s="32"/>
      <c r="I28" s="32"/>
      <c r="J28" s="106"/>
      <c r="K28" s="32"/>
      <c r="L28" s="32">
        <f>L27+K28</f>
        <v>100</v>
      </c>
      <c r="M28" s="32">
        <f>M27+L28</f>
        <v>540</v>
      </c>
      <c r="N28" s="26"/>
    </row>
    <row r="29" spans="1:15" x14ac:dyDescent="0.25">
      <c r="A29" s="18" t="s">
        <v>79</v>
      </c>
      <c r="B29" s="33">
        <f>B19+B20+B23+B24+B27</f>
        <v>475</v>
      </c>
      <c r="C29" s="33">
        <f t="shared" ref="C29:M29" si="9">C19+C20+C23+C24+C27</f>
        <v>10535</v>
      </c>
      <c r="D29" s="33">
        <f t="shared" si="9"/>
        <v>475</v>
      </c>
      <c r="E29" s="33">
        <f t="shared" si="9"/>
        <v>475</v>
      </c>
      <c r="F29" s="33">
        <f t="shared" si="9"/>
        <v>475</v>
      </c>
      <c r="G29" s="33">
        <f t="shared" si="9"/>
        <v>205</v>
      </c>
      <c r="H29" s="33">
        <f t="shared" si="9"/>
        <v>205</v>
      </c>
      <c r="I29" s="33">
        <f t="shared" si="9"/>
        <v>205</v>
      </c>
      <c r="J29" s="108">
        <f t="shared" si="9"/>
        <v>205</v>
      </c>
      <c r="K29" s="33">
        <f t="shared" si="9"/>
        <v>205</v>
      </c>
      <c r="L29" s="33">
        <f t="shared" si="9"/>
        <v>100</v>
      </c>
      <c r="M29" s="33">
        <f t="shared" si="9"/>
        <v>670</v>
      </c>
      <c r="N29" s="27">
        <f>SUM(B29:M29)</f>
        <v>14230</v>
      </c>
      <c r="O29" s="19"/>
    </row>
    <row r="30" spans="1:15" x14ac:dyDescent="0.25">
      <c r="A30" s="12" t="s">
        <v>16</v>
      </c>
      <c r="B30" s="28">
        <f t="shared" ref="B30:M30" si="10">B17-B29</f>
        <v>4525</v>
      </c>
      <c r="C30" s="28">
        <f t="shared" si="10"/>
        <v>24465</v>
      </c>
      <c r="D30" s="28">
        <f t="shared" si="10"/>
        <v>4525</v>
      </c>
      <c r="E30" s="28">
        <f t="shared" si="10"/>
        <v>4525</v>
      </c>
      <c r="F30" s="28">
        <f t="shared" si="10"/>
        <v>4525</v>
      </c>
      <c r="G30" s="28">
        <f t="shared" si="10"/>
        <v>4795</v>
      </c>
      <c r="H30" s="28">
        <f t="shared" si="10"/>
        <v>4795</v>
      </c>
      <c r="I30" s="28">
        <f t="shared" si="10"/>
        <v>4795</v>
      </c>
      <c r="J30" s="109">
        <f t="shared" si="10"/>
        <v>4795</v>
      </c>
      <c r="K30" s="28">
        <f t="shared" si="10"/>
        <v>4795</v>
      </c>
      <c r="L30" s="28">
        <f t="shared" si="10"/>
        <v>4900</v>
      </c>
      <c r="M30" s="28">
        <f t="shared" si="10"/>
        <v>9330</v>
      </c>
      <c r="N30" s="28">
        <f>SUM(B30:M30)</f>
        <v>80770</v>
      </c>
    </row>
    <row r="31" spans="1:15" x14ac:dyDescent="0.25">
      <c r="J31" s="110"/>
    </row>
    <row r="32" spans="1:15" x14ac:dyDescent="0.25">
      <c r="A32" s="17" t="s">
        <v>41</v>
      </c>
      <c r="B32" s="56">
        <f>SUM(B13:B16)</f>
        <v>5000</v>
      </c>
      <c r="C32" s="56">
        <f>SUM(C13:C16)</f>
        <v>35000</v>
      </c>
      <c r="D32" s="56">
        <f>SUM(D13:D16)</f>
        <v>5000</v>
      </c>
      <c r="E32" s="56">
        <f>SUM(E13:E16)</f>
        <v>5000</v>
      </c>
      <c r="F32" s="56">
        <f>SUM(F13:F16)</f>
        <v>5000</v>
      </c>
      <c r="G32" s="24"/>
      <c r="H32" s="24"/>
      <c r="I32" s="24"/>
      <c r="J32" s="106"/>
      <c r="K32" s="24"/>
      <c r="L32" s="24"/>
      <c r="M32" s="24"/>
      <c r="N32" s="24">
        <f>SUM(B32:M32)</f>
        <v>55000</v>
      </c>
    </row>
    <row r="33" spans="1:14" x14ac:dyDescent="0.25">
      <c r="A33" s="17" t="s">
        <v>42</v>
      </c>
      <c r="B33" s="24">
        <f>B32</f>
        <v>5000</v>
      </c>
      <c r="C33" s="24">
        <f t="shared" ref="C33:M33" si="11">B33+C32</f>
        <v>40000</v>
      </c>
      <c r="D33" s="24">
        <f t="shared" si="11"/>
        <v>45000</v>
      </c>
      <c r="E33" s="24">
        <f t="shared" si="11"/>
        <v>50000</v>
      </c>
      <c r="F33" s="24">
        <f t="shared" si="11"/>
        <v>55000</v>
      </c>
      <c r="G33" s="24">
        <f t="shared" si="11"/>
        <v>55000</v>
      </c>
      <c r="H33" s="24">
        <f t="shared" si="11"/>
        <v>55000</v>
      </c>
      <c r="I33" s="24">
        <f t="shared" si="11"/>
        <v>55000</v>
      </c>
      <c r="J33" s="106">
        <f t="shared" si="11"/>
        <v>55000</v>
      </c>
      <c r="K33" s="24">
        <f t="shared" si="11"/>
        <v>55000</v>
      </c>
      <c r="L33" s="24">
        <f t="shared" si="11"/>
        <v>55000</v>
      </c>
      <c r="M33" s="24">
        <f t="shared" si="11"/>
        <v>55000</v>
      </c>
      <c r="N33" s="19"/>
    </row>
    <row r="34" spans="1:14" x14ac:dyDescent="0.25">
      <c r="A34" s="17" t="s">
        <v>48</v>
      </c>
      <c r="B34" s="19"/>
      <c r="C34" s="19"/>
      <c r="D34" s="19"/>
      <c r="E34" s="19"/>
      <c r="F34" s="19"/>
      <c r="G34" s="31">
        <f>SUM(G13:G16)</f>
        <v>5000</v>
      </c>
      <c r="H34" s="31">
        <f>SUM(H13:H16)</f>
        <v>5000</v>
      </c>
      <c r="I34" s="31">
        <f>SUM(I13:I16)</f>
        <v>5000</v>
      </c>
      <c r="J34" s="111">
        <f>SUM(J13:J16)</f>
        <v>5000</v>
      </c>
      <c r="K34" s="31">
        <f>SUM(K13:K16)</f>
        <v>5000</v>
      </c>
      <c r="L34" s="19"/>
      <c r="M34" s="19"/>
      <c r="N34" s="24">
        <f>SUM(B34:M34)</f>
        <v>25000</v>
      </c>
    </row>
    <row r="35" spans="1:14" x14ac:dyDescent="0.25">
      <c r="A35" s="17" t="s">
        <v>49</v>
      </c>
      <c r="B35" s="19"/>
      <c r="C35" s="19"/>
      <c r="D35" s="19"/>
      <c r="E35" s="19"/>
      <c r="F35" s="19"/>
      <c r="G35" s="24">
        <f>G34</f>
        <v>5000</v>
      </c>
      <c r="H35" s="24">
        <f>H34+G35</f>
        <v>10000</v>
      </c>
      <c r="I35" s="24">
        <f t="shared" ref="I35:M35" si="12">I34+H35</f>
        <v>15000</v>
      </c>
      <c r="J35" s="106">
        <f>J34</f>
        <v>5000</v>
      </c>
      <c r="K35" s="24">
        <f t="shared" si="12"/>
        <v>10000</v>
      </c>
      <c r="L35" s="24">
        <f t="shared" si="12"/>
        <v>10000</v>
      </c>
      <c r="M35" s="24">
        <f t="shared" si="12"/>
        <v>10000</v>
      </c>
      <c r="N35" s="19"/>
    </row>
    <row r="36" spans="1:14" x14ac:dyDescent="0.25">
      <c r="A36" s="17" t="s">
        <v>52</v>
      </c>
      <c r="B36" s="19"/>
      <c r="C36" s="19"/>
      <c r="D36" s="19"/>
      <c r="E36" s="19"/>
      <c r="F36" s="19"/>
      <c r="G36" s="19"/>
      <c r="H36" s="19"/>
      <c r="I36" s="19"/>
      <c r="J36" s="103"/>
      <c r="K36" s="24"/>
      <c r="L36" s="52">
        <f>SUM(L13:L16)</f>
        <v>5000</v>
      </c>
      <c r="M36" s="52">
        <f>SUM(M13:M16)</f>
        <v>10000</v>
      </c>
      <c r="N36" s="24">
        <f>SUM(B36:M36)</f>
        <v>15000</v>
      </c>
    </row>
    <row r="37" spans="1:14" x14ac:dyDescent="0.25">
      <c r="A37" s="17" t="s">
        <v>53</v>
      </c>
      <c r="B37" s="19"/>
      <c r="C37" s="19"/>
      <c r="D37" s="19"/>
      <c r="E37" s="19"/>
      <c r="F37" s="19"/>
      <c r="G37" s="19"/>
      <c r="H37" s="19"/>
      <c r="I37" s="19"/>
      <c r="J37" s="103"/>
      <c r="K37" s="24"/>
      <c r="L37" s="24">
        <f>L36+K37</f>
        <v>5000</v>
      </c>
      <c r="M37" s="24">
        <f>M36+L37</f>
        <v>15000</v>
      </c>
      <c r="N37" s="19"/>
    </row>
    <row r="38" spans="1:14" x14ac:dyDescent="0.25">
      <c r="A38" s="17" t="s">
        <v>30</v>
      </c>
      <c r="B38" s="19">
        <f>B32</f>
        <v>5000</v>
      </c>
      <c r="C38" s="19">
        <f t="shared" ref="C38:F38" si="13">C32</f>
        <v>35000</v>
      </c>
      <c r="D38" s="19">
        <f t="shared" si="13"/>
        <v>5000</v>
      </c>
      <c r="E38" s="19">
        <f t="shared" si="13"/>
        <v>5000</v>
      </c>
      <c r="F38" s="19">
        <f t="shared" si="13"/>
        <v>5000</v>
      </c>
      <c r="G38" s="19">
        <f>G34</f>
        <v>5000</v>
      </c>
      <c r="H38" s="19">
        <f t="shared" ref="H38:K38" si="14">H34</f>
        <v>5000</v>
      </c>
      <c r="I38" s="19">
        <f t="shared" si="14"/>
        <v>5000</v>
      </c>
      <c r="J38" s="103">
        <f t="shared" si="14"/>
        <v>5000</v>
      </c>
      <c r="K38" s="19">
        <f t="shared" si="14"/>
        <v>5000</v>
      </c>
      <c r="L38" s="24">
        <f t="shared" ref="L38:M38" si="15">L36</f>
        <v>5000</v>
      </c>
      <c r="M38" s="24">
        <f t="shared" si="15"/>
        <v>10000</v>
      </c>
      <c r="N38" s="24">
        <f>SUM(B38:M38)</f>
        <v>95000</v>
      </c>
    </row>
    <row r="39" spans="1:14" x14ac:dyDescent="0.25">
      <c r="A39" s="17" t="s">
        <v>101</v>
      </c>
      <c r="B39" s="19">
        <f>SUM(B13+B14)</f>
        <v>5000</v>
      </c>
      <c r="C39" s="19">
        <f t="shared" ref="C39:M39" si="16">SUM(C13+C14)</f>
        <v>5000</v>
      </c>
      <c r="D39" s="19">
        <f t="shared" si="16"/>
        <v>5000</v>
      </c>
      <c r="E39" s="19">
        <f t="shared" si="16"/>
        <v>5000</v>
      </c>
      <c r="F39" s="19">
        <f t="shared" si="16"/>
        <v>5000</v>
      </c>
      <c r="G39" s="19">
        <f t="shared" si="16"/>
        <v>5000</v>
      </c>
      <c r="H39" s="19">
        <f t="shared" si="16"/>
        <v>5000</v>
      </c>
      <c r="I39" s="19">
        <f t="shared" si="16"/>
        <v>5000</v>
      </c>
      <c r="J39" s="103">
        <f t="shared" si="16"/>
        <v>5000</v>
      </c>
      <c r="K39" s="19">
        <f t="shared" si="16"/>
        <v>5000</v>
      </c>
      <c r="L39" s="19">
        <f t="shared" si="16"/>
        <v>5000</v>
      </c>
      <c r="M39" s="19">
        <f t="shared" si="16"/>
        <v>10000</v>
      </c>
      <c r="N39" s="24">
        <f>SUM(B39:M39)</f>
        <v>65000</v>
      </c>
    </row>
    <row r="40" spans="1:14" x14ac:dyDescent="0.25">
      <c r="A40" s="17" t="s">
        <v>102</v>
      </c>
      <c r="B40" s="19"/>
      <c r="C40" s="19"/>
      <c r="D40" s="19"/>
      <c r="E40" s="19"/>
      <c r="F40" s="19"/>
      <c r="G40" s="19"/>
      <c r="H40" s="19"/>
      <c r="I40" s="19"/>
      <c r="J40" s="103">
        <f t="shared" ref="J40:M40" si="17">J39+I40</f>
        <v>5000</v>
      </c>
      <c r="K40" s="19">
        <f t="shared" si="17"/>
        <v>10000</v>
      </c>
      <c r="L40" s="19">
        <f t="shared" si="17"/>
        <v>15000</v>
      </c>
      <c r="M40" s="19">
        <f t="shared" si="17"/>
        <v>25000</v>
      </c>
      <c r="N40" s="24"/>
    </row>
    <row r="41" spans="1:14" x14ac:dyDescent="0.25">
      <c r="A41" s="17" t="s">
        <v>103</v>
      </c>
      <c r="B41" s="19"/>
      <c r="C41" s="19">
        <f>C15</f>
        <v>30000</v>
      </c>
      <c r="D41" s="19"/>
      <c r="E41" s="19"/>
      <c r="F41" s="19"/>
      <c r="G41" s="19"/>
      <c r="H41" s="19"/>
      <c r="I41" s="19"/>
      <c r="J41" s="103"/>
      <c r="K41" s="19"/>
      <c r="L41" s="19"/>
      <c r="M41" s="19"/>
      <c r="N41" s="24">
        <f>SUM(B41:M41)</f>
        <v>30000</v>
      </c>
    </row>
    <row r="42" spans="1:14" x14ac:dyDescent="0.25">
      <c r="A42" s="17" t="s">
        <v>104</v>
      </c>
      <c r="B42" s="19"/>
      <c r="C42" s="19"/>
      <c r="D42" s="19"/>
      <c r="E42" s="19"/>
      <c r="F42" s="19"/>
      <c r="G42" s="19"/>
      <c r="H42" s="19"/>
      <c r="I42" s="19"/>
      <c r="J42" s="103"/>
      <c r="K42" s="19"/>
      <c r="L42" s="19"/>
      <c r="M42" s="19"/>
      <c r="N42" s="24"/>
    </row>
    <row r="43" spans="1:14" x14ac:dyDescent="0.25">
      <c r="A43" s="17" t="s">
        <v>105</v>
      </c>
      <c r="B43" s="24">
        <f t="shared" ref="B43:I43" si="18">SUM(B40/B10*360)+B42</f>
        <v>0</v>
      </c>
      <c r="C43" s="24">
        <f t="shared" si="18"/>
        <v>0</v>
      </c>
      <c r="D43" s="24">
        <f t="shared" si="18"/>
        <v>0</v>
      </c>
      <c r="E43" s="24">
        <f t="shared" si="18"/>
        <v>0</v>
      </c>
      <c r="F43" s="24">
        <f t="shared" si="18"/>
        <v>0</v>
      </c>
      <c r="G43" s="24">
        <f t="shared" si="18"/>
        <v>0</v>
      </c>
      <c r="H43" s="24">
        <f t="shared" si="18"/>
        <v>0</v>
      </c>
      <c r="I43" s="24">
        <f t="shared" si="18"/>
        <v>0</v>
      </c>
      <c r="J43" s="106">
        <f>SUM(J40/J10*J11)+J42</f>
        <v>60000</v>
      </c>
      <c r="K43" s="24">
        <f>SUM(K40/K10*K11)+K42</f>
        <v>60000</v>
      </c>
      <c r="L43" s="24">
        <f>SUM(L40/L10*L11)+L42</f>
        <v>60000</v>
      </c>
      <c r="M43" s="24">
        <f>SUM(M40/M10*M11)+M42</f>
        <v>75000</v>
      </c>
      <c r="N43" s="24"/>
    </row>
    <row r="44" spans="1:14" x14ac:dyDescent="0.25">
      <c r="A44" s="17" t="s">
        <v>106</v>
      </c>
      <c r="B44" s="118">
        <f t="shared" ref="B44:I44" si="19">B39+B41/B9*B11</f>
        <v>5000</v>
      </c>
      <c r="C44" s="118">
        <f t="shared" si="19"/>
        <v>35000</v>
      </c>
      <c r="D44" s="118">
        <f t="shared" si="19"/>
        <v>5000</v>
      </c>
      <c r="E44" s="118">
        <f t="shared" si="19"/>
        <v>5000</v>
      </c>
      <c r="F44" s="118">
        <f t="shared" si="19"/>
        <v>5000</v>
      </c>
      <c r="G44" s="118">
        <f t="shared" si="19"/>
        <v>5000</v>
      </c>
      <c r="H44" s="118">
        <f t="shared" si="19"/>
        <v>5000</v>
      </c>
      <c r="I44" s="118">
        <f t="shared" si="19"/>
        <v>5000</v>
      </c>
      <c r="J44" s="125">
        <f t="shared" ref="J44:M44" si="20">SUM(J43/12)</f>
        <v>5000</v>
      </c>
      <c r="K44" s="118">
        <f t="shared" si="20"/>
        <v>5000</v>
      </c>
      <c r="L44" s="118">
        <f t="shared" si="20"/>
        <v>5000</v>
      </c>
      <c r="M44" s="118">
        <f t="shared" si="20"/>
        <v>6250</v>
      </c>
      <c r="N44" s="24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32:O34 B37:O38 B35:I36 N35:O36 B17:M17" formulaRange="1"/>
    <ignoredError sqref="J35:M36" formula="1" formulaRange="1"/>
    <ignoredError sqref="J10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FF00"/>
  </sheetPr>
  <dimension ref="A1:H33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3" style="13" customWidth="1"/>
    <col min="2" max="2" width="9.109375" style="13" customWidth="1"/>
    <col min="3" max="3" width="9.44140625" style="13" customWidth="1"/>
    <col min="4" max="5" width="8.6640625" style="13" customWidth="1"/>
    <col min="6" max="16384" width="11.5546875" style="13"/>
  </cols>
  <sheetData>
    <row r="1" spans="1:8" s="12" customFormat="1" x14ac:dyDescent="0.25">
      <c r="A1" s="190" t="s">
        <v>381</v>
      </c>
      <c r="B1" s="190"/>
      <c r="C1" s="190"/>
      <c r="D1" s="190"/>
      <c r="E1" s="190"/>
      <c r="F1" s="190"/>
      <c r="G1" s="190"/>
      <c r="H1" s="190"/>
    </row>
    <row r="2" spans="1:8" s="12" customFormat="1" x14ac:dyDescent="0.25">
      <c r="A2" s="13" t="s">
        <v>112</v>
      </c>
      <c r="B2" s="126" t="s">
        <v>66</v>
      </c>
      <c r="C2" s="126" t="s">
        <v>67</v>
      </c>
      <c r="D2" s="15"/>
    </row>
    <row r="3" spans="1:8" s="12" customFormat="1" x14ac:dyDescent="0.25">
      <c r="A3" s="13" t="s">
        <v>108</v>
      </c>
      <c r="B3" s="15"/>
      <c r="C3" s="126" t="s">
        <v>68</v>
      </c>
      <c r="D3" s="126" t="s">
        <v>69</v>
      </c>
    </row>
    <row r="4" spans="1:8" s="12" customFormat="1" ht="36" x14ac:dyDescent="0.25">
      <c r="A4" s="130" t="s">
        <v>143</v>
      </c>
      <c r="B4" s="152" t="s">
        <v>144</v>
      </c>
      <c r="C4" s="152" t="s">
        <v>513</v>
      </c>
      <c r="D4" s="144"/>
    </row>
    <row r="5" spans="1:8" s="12" customFormat="1" ht="36" x14ac:dyDescent="0.25">
      <c r="A5" s="130" t="s">
        <v>145</v>
      </c>
      <c r="B5" s="145"/>
      <c r="C5" s="154" t="s">
        <v>514</v>
      </c>
      <c r="D5" s="154" t="s">
        <v>146</v>
      </c>
    </row>
    <row r="6" spans="1:8" x14ac:dyDescent="0.25">
      <c r="A6" s="13" t="s">
        <v>109</v>
      </c>
      <c r="B6" s="34">
        <v>1</v>
      </c>
      <c r="C6" s="34">
        <v>1</v>
      </c>
      <c r="D6" s="67">
        <v>1</v>
      </c>
      <c r="E6" s="15"/>
    </row>
    <row r="7" spans="1:8" x14ac:dyDescent="0.25">
      <c r="A7" s="13" t="s">
        <v>24</v>
      </c>
      <c r="B7" s="34" t="s">
        <v>31</v>
      </c>
      <c r="C7" s="34" t="s">
        <v>31</v>
      </c>
      <c r="D7" s="67" t="s">
        <v>31</v>
      </c>
      <c r="E7" s="15"/>
    </row>
    <row r="8" spans="1:8" s="12" customFormat="1" x14ac:dyDescent="0.25">
      <c r="A8" s="16" t="s">
        <v>21</v>
      </c>
      <c r="B8" s="35" t="s">
        <v>0</v>
      </c>
      <c r="C8" s="35" t="s">
        <v>1</v>
      </c>
      <c r="D8" s="68" t="s">
        <v>2</v>
      </c>
      <c r="E8" s="35" t="s">
        <v>12</v>
      </c>
    </row>
    <row r="9" spans="1:8" x14ac:dyDescent="0.25">
      <c r="A9" s="17" t="s">
        <v>76</v>
      </c>
      <c r="B9" s="57" t="s">
        <v>17</v>
      </c>
      <c r="C9" s="57" t="s">
        <v>17</v>
      </c>
      <c r="D9" s="74" t="s">
        <v>17</v>
      </c>
      <c r="E9" s="15"/>
    </row>
    <row r="10" spans="1:8" x14ac:dyDescent="0.25">
      <c r="A10" s="17" t="s">
        <v>18</v>
      </c>
      <c r="B10" s="15" t="s">
        <v>27</v>
      </c>
      <c r="C10" s="15" t="s">
        <v>27</v>
      </c>
      <c r="D10" s="64" t="s">
        <v>27</v>
      </c>
      <c r="E10" s="15"/>
    </row>
    <row r="11" spans="1:8" x14ac:dyDescent="0.25">
      <c r="A11" s="17" t="s">
        <v>19</v>
      </c>
      <c r="B11" s="15">
        <v>15</v>
      </c>
      <c r="C11" s="15">
        <v>20</v>
      </c>
      <c r="D11" s="64">
        <v>18</v>
      </c>
      <c r="E11" s="38">
        <f>SUM(B11:D11)</f>
        <v>53</v>
      </c>
    </row>
    <row r="12" spans="1:8" x14ac:dyDescent="0.25">
      <c r="A12" s="17" t="s">
        <v>20</v>
      </c>
      <c r="B12" s="15">
        <f>B11</f>
        <v>15</v>
      </c>
      <c r="C12" s="15">
        <f>B12+C11</f>
        <v>35</v>
      </c>
      <c r="D12" s="64">
        <f t="shared" ref="D12" si="0">C12+D11</f>
        <v>53</v>
      </c>
      <c r="E12" s="15"/>
    </row>
    <row r="13" spans="1:8" x14ac:dyDescent="0.25">
      <c r="A13" s="18" t="s">
        <v>23</v>
      </c>
      <c r="B13" s="39">
        <v>360</v>
      </c>
      <c r="C13" s="39">
        <v>360</v>
      </c>
      <c r="D13" s="39">
        <v>360</v>
      </c>
      <c r="E13" s="39"/>
    </row>
    <row r="14" spans="1:8" x14ac:dyDescent="0.25">
      <c r="A14" s="17" t="s">
        <v>13</v>
      </c>
      <c r="B14" s="19">
        <v>5000</v>
      </c>
      <c r="C14" s="19">
        <v>6000</v>
      </c>
      <c r="D14" s="26">
        <v>3000</v>
      </c>
      <c r="E14" s="19">
        <f>SUM(B14:D14)</f>
        <v>14000</v>
      </c>
    </row>
    <row r="15" spans="1:8" x14ac:dyDescent="0.25">
      <c r="A15" s="17" t="s">
        <v>33</v>
      </c>
      <c r="B15" s="19"/>
      <c r="C15" s="19"/>
      <c r="D15" s="26">
        <v>2000</v>
      </c>
      <c r="E15" s="19">
        <f>SUM(B15:D15)</f>
        <v>2000</v>
      </c>
    </row>
    <row r="16" spans="1:8" x14ac:dyDescent="0.25">
      <c r="A16" s="17"/>
      <c r="B16" s="19"/>
      <c r="C16" s="19"/>
      <c r="D16" s="26"/>
      <c r="E16" s="19"/>
    </row>
    <row r="17" spans="1:6" x14ac:dyDescent="0.25">
      <c r="A17" s="21" t="s">
        <v>14</v>
      </c>
      <c r="B17" s="22">
        <f t="shared" ref="B17:D17" si="1">SUM(B14:B15)</f>
        <v>5000</v>
      </c>
      <c r="C17" s="22">
        <f t="shared" si="1"/>
        <v>6000</v>
      </c>
      <c r="D17" s="22">
        <f t="shared" si="1"/>
        <v>5000</v>
      </c>
      <c r="E17" s="22">
        <f>SUM(B17:D17)</f>
        <v>16000</v>
      </c>
    </row>
    <row r="18" spans="1:6" x14ac:dyDescent="0.25">
      <c r="A18" s="17" t="s">
        <v>75</v>
      </c>
      <c r="B18" s="58">
        <f>Ansätze!C168</f>
        <v>0.16899999999999998</v>
      </c>
      <c r="C18" s="58">
        <f>Ansätze!C157</f>
        <v>0.16300000000000001</v>
      </c>
      <c r="D18" s="65">
        <f>Ansätze!C130</f>
        <v>0.14599999999999999</v>
      </c>
      <c r="F18" s="19"/>
    </row>
    <row r="19" spans="1:6" x14ac:dyDescent="0.25">
      <c r="A19" s="17" t="s">
        <v>80</v>
      </c>
      <c r="B19" s="24">
        <f>B25*B18</f>
        <v>844.99999999999989</v>
      </c>
      <c r="C19" s="24">
        <f>C25*C18-B20</f>
        <v>948.00000000000011</v>
      </c>
      <c r="D19" s="32">
        <f>D25*D18-C20</f>
        <v>543</v>
      </c>
      <c r="E19" s="24">
        <f>SUM(B19:D19)</f>
        <v>2336</v>
      </c>
      <c r="F19" s="24"/>
    </row>
    <row r="20" spans="1:6" x14ac:dyDescent="0.25">
      <c r="A20" s="17" t="s">
        <v>81</v>
      </c>
      <c r="B20" s="24">
        <f>B19</f>
        <v>844.99999999999989</v>
      </c>
      <c r="C20" s="24">
        <f>B20+C19</f>
        <v>1793</v>
      </c>
      <c r="D20" s="32">
        <f t="shared" ref="D20" si="2">C20+D19</f>
        <v>2336</v>
      </c>
      <c r="E20" s="24"/>
      <c r="F20" s="19"/>
    </row>
    <row r="21" spans="1:6" x14ac:dyDescent="0.25">
      <c r="A21" s="18" t="s">
        <v>79</v>
      </c>
      <c r="B21" s="27">
        <f>B19</f>
        <v>844.99999999999989</v>
      </c>
      <c r="C21" s="27">
        <f t="shared" ref="C21:D21" si="3">C19</f>
        <v>948.00000000000011</v>
      </c>
      <c r="D21" s="27">
        <f t="shared" si="3"/>
        <v>543</v>
      </c>
      <c r="E21" s="33">
        <f>SUM(B21:D21)</f>
        <v>2336</v>
      </c>
    </row>
    <row r="22" spans="1:6" x14ac:dyDescent="0.25">
      <c r="A22" s="12" t="s">
        <v>16</v>
      </c>
      <c r="B22" s="28">
        <f>B17-B21</f>
        <v>4155</v>
      </c>
      <c r="C22" s="28">
        <f t="shared" ref="C22:D22" si="4">C17-C21</f>
        <v>5052</v>
      </c>
      <c r="D22" s="66">
        <f t="shared" si="4"/>
        <v>4457</v>
      </c>
      <c r="E22" s="28">
        <f>SUM(B22:D22)</f>
        <v>13664</v>
      </c>
    </row>
    <row r="23" spans="1:6" x14ac:dyDescent="0.25">
      <c r="D23" s="25"/>
    </row>
    <row r="24" spans="1:6" x14ac:dyDescent="0.25">
      <c r="A24" s="17" t="s">
        <v>41</v>
      </c>
      <c r="B24" s="56">
        <f>SUM(B14:B15)</f>
        <v>5000</v>
      </c>
      <c r="C24" s="56">
        <f>SUM(C14:C15)</f>
        <v>6000</v>
      </c>
      <c r="D24" s="75">
        <f>SUM(D14:D15)</f>
        <v>5000</v>
      </c>
      <c r="E24" s="24">
        <f>SUM(B24:D24)</f>
        <v>16000</v>
      </c>
    </row>
    <row r="25" spans="1:6" x14ac:dyDescent="0.25">
      <c r="A25" s="17" t="s">
        <v>42</v>
      </c>
      <c r="B25" s="24">
        <f>B24</f>
        <v>5000</v>
      </c>
      <c r="C25" s="24">
        <f t="shared" ref="C25:D25" si="5">B25+C24</f>
        <v>11000</v>
      </c>
      <c r="D25" s="32">
        <f t="shared" si="5"/>
        <v>16000</v>
      </c>
      <c r="E25" s="19"/>
    </row>
    <row r="26" spans="1:6" x14ac:dyDescent="0.25">
      <c r="A26" s="17" t="s">
        <v>30</v>
      </c>
      <c r="B26" s="19">
        <f t="shared" ref="B26:D26" si="6">B24</f>
        <v>5000</v>
      </c>
      <c r="C26" s="19">
        <f t="shared" si="6"/>
        <v>6000</v>
      </c>
      <c r="D26" s="26">
        <f t="shared" si="6"/>
        <v>5000</v>
      </c>
      <c r="E26" s="24">
        <f>SUM(B26:D26)</f>
        <v>16000</v>
      </c>
    </row>
    <row r="27" spans="1:6" x14ac:dyDescent="0.25">
      <c r="A27" s="17" t="s">
        <v>101</v>
      </c>
      <c r="B27" s="19">
        <f>B14</f>
        <v>5000</v>
      </c>
      <c r="C27" s="19">
        <f t="shared" ref="C27:D27" si="7">C14</f>
        <v>6000</v>
      </c>
      <c r="D27" s="19">
        <f t="shared" si="7"/>
        <v>3000</v>
      </c>
      <c r="E27" s="24">
        <f>SUM(B27:D27)</f>
        <v>14000</v>
      </c>
    </row>
    <row r="28" spans="1:6" x14ac:dyDescent="0.25">
      <c r="A28" s="17" t="s">
        <v>102</v>
      </c>
      <c r="B28" s="19">
        <f>B27</f>
        <v>5000</v>
      </c>
      <c r="C28" s="19">
        <f>C27+B28</f>
        <v>11000</v>
      </c>
      <c r="D28" s="26">
        <f>D27+C28</f>
        <v>14000</v>
      </c>
      <c r="E28" s="24"/>
    </row>
    <row r="29" spans="1:6" x14ac:dyDescent="0.25">
      <c r="A29" s="17" t="s">
        <v>103</v>
      </c>
      <c r="B29" s="24"/>
      <c r="C29" s="24"/>
      <c r="D29" s="32">
        <v>2000</v>
      </c>
      <c r="E29" s="24">
        <f>SUM(B29:D29)</f>
        <v>2000</v>
      </c>
    </row>
    <row r="30" spans="1:6" x14ac:dyDescent="0.25">
      <c r="A30" s="17" t="s">
        <v>104</v>
      </c>
      <c r="B30" s="24"/>
      <c r="C30" s="24">
        <f>C29</f>
        <v>0</v>
      </c>
      <c r="D30" s="32">
        <f>D29+C30</f>
        <v>2000</v>
      </c>
      <c r="E30" s="24"/>
    </row>
    <row r="31" spans="1:6" x14ac:dyDescent="0.25">
      <c r="A31" s="17" t="s">
        <v>105</v>
      </c>
      <c r="B31" s="24">
        <f>SUM(B28/B12*B13)+B30</f>
        <v>120000</v>
      </c>
      <c r="C31" s="24">
        <f>SUM(C28/C12*C13)+C30</f>
        <v>113142.85714285714</v>
      </c>
      <c r="D31" s="32">
        <f>SUM(D28/D12*D13)+D30</f>
        <v>97094.339622641506</v>
      </c>
      <c r="E31" s="24"/>
    </row>
    <row r="32" spans="1:6" x14ac:dyDescent="0.25">
      <c r="A32" s="17" t="s">
        <v>106</v>
      </c>
      <c r="B32" s="118">
        <f>B31/12</f>
        <v>10000</v>
      </c>
      <c r="C32" s="118">
        <f>C31/12</f>
        <v>9428.5714285714294</v>
      </c>
      <c r="D32" s="119">
        <f>D31/12</f>
        <v>8091.1949685534591</v>
      </c>
    </row>
    <row r="33" spans="1:1" x14ac:dyDescent="0.25">
      <c r="A33" s="42"/>
    </row>
  </sheetData>
  <mergeCells count="1">
    <mergeCell ref="A1:H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7:D17 B24:D24" formulaRange="1"/>
  </ignoredErrors>
  <legacyDrawingHF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FF00"/>
  </sheetPr>
  <dimension ref="A1:O36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19.1093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4"/>
      <c r="D2" s="13"/>
      <c r="E2" s="14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98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98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99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14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36"/>
    </row>
    <row r="7" spans="1:14" x14ac:dyDescent="0.25">
      <c r="A7" s="17" t="s">
        <v>18</v>
      </c>
      <c r="B7" s="146" t="s">
        <v>27</v>
      </c>
      <c r="C7" s="146" t="s">
        <v>27</v>
      </c>
      <c r="D7" s="146" t="s">
        <v>27</v>
      </c>
      <c r="E7" s="146" t="s">
        <v>27</v>
      </c>
      <c r="F7" s="148" t="s">
        <v>27</v>
      </c>
      <c r="G7" s="15"/>
      <c r="H7" s="15"/>
      <c r="I7" s="15"/>
      <c r="J7" s="15"/>
      <c r="K7" s="15"/>
      <c r="L7" s="15"/>
      <c r="M7" s="15"/>
      <c r="N7" s="36"/>
    </row>
    <row r="8" spans="1:14" ht="36" x14ac:dyDescent="0.25">
      <c r="A8" s="130" t="s">
        <v>145</v>
      </c>
      <c r="B8" s="15"/>
      <c r="C8" s="15"/>
      <c r="D8" s="15"/>
      <c r="E8" s="64"/>
      <c r="F8" s="153" t="s">
        <v>148</v>
      </c>
      <c r="G8" s="15"/>
      <c r="H8" s="15"/>
      <c r="I8" s="15"/>
      <c r="J8" s="15"/>
      <c r="K8" s="15"/>
      <c r="L8" s="15"/>
      <c r="M8" s="15"/>
      <c r="N8" s="36"/>
    </row>
    <row r="9" spans="1:14" x14ac:dyDescent="0.25">
      <c r="A9" s="17"/>
      <c r="B9" s="15"/>
      <c r="C9" s="15"/>
      <c r="D9" s="15"/>
      <c r="E9" s="15"/>
      <c r="F9" s="151" t="s">
        <v>147</v>
      </c>
      <c r="G9" s="86" t="s">
        <v>147</v>
      </c>
      <c r="H9" s="86" t="s">
        <v>147</v>
      </c>
      <c r="I9" s="86" t="s">
        <v>147</v>
      </c>
      <c r="J9" s="86" t="s">
        <v>147</v>
      </c>
      <c r="K9" s="86" t="s">
        <v>147</v>
      </c>
      <c r="L9" s="86" t="s">
        <v>147</v>
      </c>
      <c r="M9" s="86" t="s">
        <v>147</v>
      </c>
      <c r="N9" s="36"/>
    </row>
    <row r="10" spans="1:14" ht="36" x14ac:dyDescent="0.25">
      <c r="A10" s="130" t="s">
        <v>143</v>
      </c>
      <c r="B10" s="15"/>
      <c r="C10" s="15"/>
      <c r="D10" s="15"/>
      <c r="E10" s="64"/>
      <c r="F10" s="153" t="s">
        <v>149</v>
      </c>
      <c r="G10" s="15"/>
      <c r="H10" s="15"/>
      <c r="I10" s="15"/>
      <c r="J10" s="15"/>
      <c r="K10" s="15"/>
      <c r="L10" s="15"/>
      <c r="M10" s="15"/>
      <c r="N10" s="36"/>
    </row>
    <row r="11" spans="1:14" x14ac:dyDescent="0.25">
      <c r="A11" s="17" t="s">
        <v>19</v>
      </c>
      <c r="B11" s="15">
        <v>30</v>
      </c>
      <c r="C11" s="15">
        <v>30</v>
      </c>
      <c r="D11" s="15">
        <v>30</v>
      </c>
      <c r="E11" s="15">
        <v>30</v>
      </c>
      <c r="F11" s="101">
        <v>30</v>
      </c>
      <c r="G11" s="15">
        <v>30</v>
      </c>
      <c r="H11" s="15">
        <v>30</v>
      </c>
      <c r="I11" s="15">
        <v>30</v>
      </c>
      <c r="J11" s="15">
        <v>30</v>
      </c>
      <c r="K11" s="15">
        <v>30</v>
      </c>
      <c r="L11" s="15">
        <v>30</v>
      </c>
      <c r="M11" s="15">
        <v>30</v>
      </c>
      <c r="N11" s="45">
        <f t="shared" ref="N11" si="0">SUM(B11:M11)</f>
        <v>360</v>
      </c>
    </row>
    <row r="12" spans="1:14" x14ac:dyDescent="0.25">
      <c r="A12" s="17" t="s">
        <v>20</v>
      </c>
      <c r="B12" s="15">
        <f>B11</f>
        <v>30</v>
      </c>
      <c r="C12" s="15">
        <f>C11+B12</f>
        <v>60</v>
      </c>
      <c r="D12" s="15">
        <f t="shared" ref="D12:M12" si="1">D11+C12</f>
        <v>90</v>
      </c>
      <c r="E12" s="15">
        <f t="shared" si="1"/>
        <v>120</v>
      </c>
      <c r="F12" s="101">
        <f>F11</f>
        <v>30</v>
      </c>
      <c r="G12" s="15">
        <f t="shared" si="1"/>
        <v>60</v>
      </c>
      <c r="H12" s="15">
        <f t="shared" si="1"/>
        <v>90</v>
      </c>
      <c r="I12" s="15">
        <f t="shared" si="1"/>
        <v>120</v>
      </c>
      <c r="J12" s="15">
        <f t="shared" si="1"/>
        <v>150</v>
      </c>
      <c r="K12" s="15">
        <f t="shared" si="1"/>
        <v>180</v>
      </c>
      <c r="L12" s="15">
        <f t="shared" si="1"/>
        <v>210</v>
      </c>
      <c r="M12" s="15">
        <f t="shared" si="1"/>
        <v>240</v>
      </c>
      <c r="N12" s="36"/>
    </row>
    <row r="13" spans="1:14" x14ac:dyDescent="0.25">
      <c r="A13" s="18" t="s">
        <v>23</v>
      </c>
      <c r="B13" s="39">
        <v>360</v>
      </c>
      <c r="C13" s="39">
        <v>360</v>
      </c>
      <c r="D13" s="39">
        <v>360</v>
      </c>
      <c r="E13" s="39">
        <v>360</v>
      </c>
      <c r="F13" s="102">
        <v>360</v>
      </c>
      <c r="G13" s="39">
        <v>360</v>
      </c>
      <c r="H13" s="39">
        <v>360</v>
      </c>
      <c r="I13" s="39">
        <v>360</v>
      </c>
      <c r="J13" s="39">
        <v>360</v>
      </c>
      <c r="K13" s="39">
        <v>360</v>
      </c>
      <c r="L13" s="39">
        <v>360</v>
      </c>
      <c r="M13" s="39">
        <v>360</v>
      </c>
      <c r="N13" s="79"/>
    </row>
    <row r="14" spans="1:14" x14ac:dyDescent="0.25">
      <c r="A14" s="17" t="s">
        <v>13</v>
      </c>
      <c r="B14" s="19">
        <v>5000</v>
      </c>
      <c r="C14" s="19">
        <v>5000</v>
      </c>
      <c r="D14" s="19">
        <v>5000</v>
      </c>
      <c r="E14" s="19">
        <v>5000</v>
      </c>
      <c r="F14" s="103">
        <v>6000</v>
      </c>
      <c r="G14" s="19">
        <v>6000</v>
      </c>
      <c r="H14" s="19">
        <v>6000</v>
      </c>
      <c r="I14" s="19">
        <v>6000</v>
      </c>
      <c r="J14" s="19">
        <v>6000</v>
      </c>
      <c r="K14" s="19">
        <v>6000</v>
      </c>
      <c r="L14" s="19">
        <v>6000</v>
      </c>
      <c r="M14" s="19">
        <v>6000</v>
      </c>
      <c r="N14" s="24">
        <f t="shared" ref="N14:N16" si="2">SUM(B14:M14)</f>
        <v>68000</v>
      </c>
    </row>
    <row r="15" spans="1:14" x14ac:dyDescent="0.25">
      <c r="A15" s="17"/>
      <c r="B15" s="19"/>
      <c r="C15" s="19"/>
      <c r="D15" s="19"/>
      <c r="E15" s="19"/>
      <c r="F15" s="103"/>
      <c r="G15" s="19"/>
      <c r="H15" s="19"/>
      <c r="I15" s="19"/>
      <c r="J15" s="19"/>
      <c r="K15" s="19"/>
      <c r="L15" s="19"/>
      <c r="M15" s="19"/>
      <c r="N15" s="24">
        <f t="shared" si="2"/>
        <v>0</v>
      </c>
    </row>
    <row r="16" spans="1:14" x14ac:dyDescent="0.25">
      <c r="A16" s="21" t="s">
        <v>14</v>
      </c>
      <c r="B16" s="22">
        <f t="shared" ref="B16:M16" si="3">SUM(B14:B15)</f>
        <v>5000</v>
      </c>
      <c r="C16" s="22">
        <f t="shared" si="3"/>
        <v>5000</v>
      </c>
      <c r="D16" s="22">
        <f t="shared" si="3"/>
        <v>5000</v>
      </c>
      <c r="E16" s="22">
        <f t="shared" si="3"/>
        <v>5000</v>
      </c>
      <c r="F16" s="104">
        <f t="shared" si="3"/>
        <v>6000</v>
      </c>
      <c r="G16" s="22">
        <f t="shared" si="3"/>
        <v>6000</v>
      </c>
      <c r="H16" s="22">
        <f t="shared" si="3"/>
        <v>6000</v>
      </c>
      <c r="I16" s="22">
        <f t="shared" si="3"/>
        <v>6000</v>
      </c>
      <c r="J16" s="22">
        <f t="shared" si="3"/>
        <v>6000</v>
      </c>
      <c r="K16" s="22">
        <f t="shared" si="3"/>
        <v>6000</v>
      </c>
      <c r="L16" s="22">
        <f t="shared" si="3"/>
        <v>6000</v>
      </c>
      <c r="M16" s="22">
        <f t="shared" si="3"/>
        <v>6000</v>
      </c>
      <c r="N16" s="22">
        <f t="shared" si="2"/>
        <v>68000</v>
      </c>
    </row>
    <row r="17" spans="1:15" x14ac:dyDescent="0.25">
      <c r="A17" s="17" t="s">
        <v>75</v>
      </c>
      <c r="B17" s="58">
        <f>Ansätze!C68</f>
        <v>9.5000000000000001E-2</v>
      </c>
      <c r="C17" s="58">
        <f>$B$17</f>
        <v>9.5000000000000001E-2</v>
      </c>
      <c r="D17" s="58">
        <f>C17</f>
        <v>9.5000000000000001E-2</v>
      </c>
      <c r="E17" s="58">
        <f>D17</f>
        <v>9.5000000000000001E-2</v>
      </c>
      <c r="F17" s="105">
        <f>Ansätze!$C$88</f>
        <v>0.115</v>
      </c>
      <c r="G17" s="58">
        <f>Ansätze!$C$88</f>
        <v>0.115</v>
      </c>
      <c r="H17" s="58">
        <f>Ansätze!$C$88</f>
        <v>0.115</v>
      </c>
      <c r="I17" s="58">
        <f>Ansätze!$C$88</f>
        <v>0.115</v>
      </c>
      <c r="J17" s="58">
        <f>Ansätze!$C$88</f>
        <v>0.115</v>
      </c>
      <c r="K17" s="58">
        <f>Ansätze!$C$88</f>
        <v>0.115</v>
      </c>
      <c r="L17" s="58">
        <f>Ansätze!$C$88</f>
        <v>0.115</v>
      </c>
      <c r="M17" s="58">
        <f>Ansätze!$C$88</f>
        <v>0.115</v>
      </c>
      <c r="N17" s="17"/>
      <c r="O17" s="19"/>
    </row>
    <row r="18" spans="1:15" x14ac:dyDescent="0.25">
      <c r="A18" s="17" t="s">
        <v>80</v>
      </c>
      <c r="B18" s="24">
        <f>B24*B17</f>
        <v>475</v>
      </c>
      <c r="C18" s="24">
        <f>C24*C17-B19</f>
        <v>475</v>
      </c>
      <c r="D18" s="24">
        <f t="shared" ref="D18:M18" si="4">D24*D17-C19</f>
        <v>475</v>
      </c>
      <c r="E18" s="24">
        <f t="shared" si="4"/>
        <v>475</v>
      </c>
      <c r="F18" s="106">
        <f>F24*F17</f>
        <v>690</v>
      </c>
      <c r="G18" s="24">
        <f t="shared" si="4"/>
        <v>690</v>
      </c>
      <c r="H18" s="24">
        <f t="shared" si="4"/>
        <v>690</v>
      </c>
      <c r="I18" s="24">
        <f t="shared" si="4"/>
        <v>690</v>
      </c>
      <c r="J18" s="24">
        <f t="shared" si="4"/>
        <v>690</v>
      </c>
      <c r="K18" s="24">
        <f t="shared" si="4"/>
        <v>690</v>
      </c>
      <c r="L18" s="24">
        <f t="shared" si="4"/>
        <v>690</v>
      </c>
      <c r="M18" s="24">
        <f t="shared" si="4"/>
        <v>690</v>
      </c>
      <c r="N18" s="24">
        <f>SUM(B18:M18)</f>
        <v>7420</v>
      </c>
    </row>
    <row r="19" spans="1:15" x14ac:dyDescent="0.25">
      <c r="A19" s="41" t="s">
        <v>81</v>
      </c>
      <c r="B19" s="26">
        <f>B18</f>
        <v>475</v>
      </c>
      <c r="C19" s="26">
        <f>B19+C18</f>
        <v>950</v>
      </c>
      <c r="D19" s="26">
        <f t="shared" ref="D19:M19" si="5">C19+D18</f>
        <v>1425</v>
      </c>
      <c r="E19" s="26">
        <f t="shared" si="5"/>
        <v>1900</v>
      </c>
      <c r="F19" s="103">
        <f>F18</f>
        <v>690</v>
      </c>
      <c r="G19" s="26">
        <f t="shared" si="5"/>
        <v>1380</v>
      </c>
      <c r="H19" s="26">
        <f t="shared" si="5"/>
        <v>2070</v>
      </c>
      <c r="I19" s="26">
        <f t="shared" si="5"/>
        <v>2760</v>
      </c>
      <c r="J19" s="26">
        <f t="shared" si="5"/>
        <v>3450</v>
      </c>
      <c r="K19" s="26">
        <f t="shared" si="5"/>
        <v>4140</v>
      </c>
      <c r="L19" s="26">
        <f t="shared" si="5"/>
        <v>4830</v>
      </c>
      <c r="M19" s="26">
        <f t="shared" si="5"/>
        <v>5520</v>
      </c>
      <c r="N19" s="32"/>
    </row>
    <row r="20" spans="1:15" x14ac:dyDescent="0.25">
      <c r="A20" s="18" t="s">
        <v>79</v>
      </c>
      <c r="B20" s="27">
        <f>B18</f>
        <v>475</v>
      </c>
      <c r="C20" s="27">
        <f t="shared" ref="C20:M20" si="6">C18</f>
        <v>475</v>
      </c>
      <c r="D20" s="27">
        <f t="shared" si="6"/>
        <v>475</v>
      </c>
      <c r="E20" s="27">
        <f t="shared" si="6"/>
        <v>475</v>
      </c>
      <c r="F20" s="149">
        <f t="shared" si="6"/>
        <v>690</v>
      </c>
      <c r="G20" s="27">
        <f t="shared" si="6"/>
        <v>690</v>
      </c>
      <c r="H20" s="27">
        <f t="shared" si="6"/>
        <v>690</v>
      </c>
      <c r="I20" s="27">
        <f t="shared" si="6"/>
        <v>690</v>
      </c>
      <c r="J20" s="27">
        <f t="shared" si="6"/>
        <v>690</v>
      </c>
      <c r="K20" s="27">
        <f t="shared" si="6"/>
        <v>690</v>
      </c>
      <c r="L20" s="27">
        <f t="shared" si="6"/>
        <v>690</v>
      </c>
      <c r="M20" s="27">
        <f t="shared" si="6"/>
        <v>690</v>
      </c>
      <c r="N20" s="33">
        <f>SUM(B20:M20)</f>
        <v>7420</v>
      </c>
    </row>
    <row r="21" spans="1:15" x14ac:dyDescent="0.25">
      <c r="A21" s="42" t="s">
        <v>16</v>
      </c>
      <c r="B21" s="28">
        <f>B16-B20</f>
        <v>4525</v>
      </c>
      <c r="C21" s="28">
        <f t="shared" ref="C21:M21" si="7">C16-C20</f>
        <v>4525</v>
      </c>
      <c r="D21" s="28">
        <f t="shared" si="7"/>
        <v>4525</v>
      </c>
      <c r="E21" s="28">
        <f t="shared" si="7"/>
        <v>4525</v>
      </c>
      <c r="F21" s="109">
        <f t="shared" si="7"/>
        <v>5310</v>
      </c>
      <c r="G21" s="28">
        <f t="shared" si="7"/>
        <v>5310</v>
      </c>
      <c r="H21" s="28">
        <f t="shared" si="7"/>
        <v>5310</v>
      </c>
      <c r="I21" s="28">
        <f t="shared" si="7"/>
        <v>5310</v>
      </c>
      <c r="J21" s="28">
        <f t="shared" si="7"/>
        <v>5310</v>
      </c>
      <c r="K21" s="28">
        <f t="shared" si="7"/>
        <v>5310</v>
      </c>
      <c r="L21" s="28">
        <f t="shared" si="7"/>
        <v>5310</v>
      </c>
      <c r="M21" s="28">
        <f t="shared" si="7"/>
        <v>5310</v>
      </c>
      <c r="N21" s="43">
        <f>SUM(B21:M21)</f>
        <v>60580</v>
      </c>
    </row>
    <row r="22" spans="1:15" x14ac:dyDescent="0.25">
      <c r="A22" s="17"/>
      <c r="F22" s="110"/>
      <c r="N22" s="17"/>
    </row>
    <row r="23" spans="1:15" x14ac:dyDescent="0.25">
      <c r="A23" s="17" t="s">
        <v>41</v>
      </c>
      <c r="B23" s="56">
        <f t="shared" ref="B23:M23" si="8">SUM(B14:B15)</f>
        <v>5000</v>
      </c>
      <c r="C23" s="56">
        <f t="shared" si="8"/>
        <v>5000</v>
      </c>
      <c r="D23" s="56">
        <f t="shared" si="8"/>
        <v>5000</v>
      </c>
      <c r="E23" s="56">
        <f t="shared" si="8"/>
        <v>5000</v>
      </c>
      <c r="F23" s="150">
        <f t="shared" si="8"/>
        <v>6000</v>
      </c>
      <c r="G23" s="56">
        <f t="shared" si="8"/>
        <v>6000</v>
      </c>
      <c r="H23" s="56">
        <f t="shared" si="8"/>
        <v>6000</v>
      </c>
      <c r="I23" s="56">
        <f t="shared" si="8"/>
        <v>6000</v>
      </c>
      <c r="J23" s="56">
        <f t="shared" si="8"/>
        <v>6000</v>
      </c>
      <c r="K23" s="56">
        <f t="shared" si="8"/>
        <v>6000</v>
      </c>
      <c r="L23" s="56">
        <f t="shared" si="8"/>
        <v>6000</v>
      </c>
      <c r="M23" s="56">
        <f t="shared" si="8"/>
        <v>6000</v>
      </c>
      <c r="N23" s="24">
        <f>SUM(B23:M23)</f>
        <v>68000</v>
      </c>
    </row>
    <row r="24" spans="1:15" x14ac:dyDescent="0.25">
      <c r="A24" s="17" t="s">
        <v>42</v>
      </c>
      <c r="B24" s="19">
        <f>B23</f>
        <v>5000</v>
      </c>
      <c r="C24" s="19">
        <f>B24+C23</f>
        <v>10000</v>
      </c>
      <c r="D24" s="19">
        <f t="shared" ref="D24:M24" si="9">C24+D23</f>
        <v>15000</v>
      </c>
      <c r="E24" s="19">
        <f t="shared" si="9"/>
        <v>20000</v>
      </c>
      <c r="F24" s="103">
        <f>F23</f>
        <v>6000</v>
      </c>
      <c r="G24" s="19">
        <f t="shared" si="9"/>
        <v>12000</v>
      </c>
      <c r="H24" s="19">
        <f t="shared" si="9"/>
        <v>18000</v>
      </c>
      <c r="I24" s="19">
        <f t="shared" si="9"/>
        <v>24000</v>
      </c>
      <c r="J24" s="19">
        <f t="shared" si="9"/>
        <v>30000</v>
      </c>
      <c r="K24" s="19">
        <f t="shared" si="9"/>
        <v>36000</v>
      </c>
      <c r="L24" s="19">
        <f t="shared" si="9"/>
        <v>42000</v>
      </c>
      <c r="M24" s="19">
        <f t="shared" si="9"/>
        <v>48000</v>
      </c>
      <c r="N24" s="24"/>
    </row>
    <row r="25" spans="1:15" x14ac:dyDescent="0.25">
      <c r="A25" s="17" t="s">
        <v>101</v>
      </c>
      <c r="B25" s="19">
        <f>B14</f>
        <v>5000</v>
      </c>
      <c r="C25" s="19">
        <f t="shared" ref="C25:M25" si="10">C14</f>
        <v>5000</v>
      </c>
      <c r="D25" s="19">
        <f t="shared" si="10"/>
        <v>5000</v>
      </c>
      <c r="E25" s="19">
        <f t="shared" si="10"/>
        <v>5000</v>
      </c>
      <c r="F25" s="103">
        <f t="shared" si="10"/>
        <v>6000</v>
      </c>
      <c r="G25" s="19">
        <f t="shared" si="10"/>
        <v>6000</v>
      </c>
      <c r="H25" s="19">
        <f t="shared" si="10"/>
        <v>6000</v>
      </c>
      <c r="I25" s="19">
        <f t="shared" si="10"/>
        <v>6000</v>
      </c>
      <c r="J25" s="19">
        <f t="shared" si="10"/>
        <v>6000</v>
      </c>
      <c r="K25" s="19">
        <f t="shared" si="10"/>
        <v>6000</v>
      </c>
      <c r="L25" s="19">
        <f t="shared" si="10"/>
        <v>6000</v>
      </c>
      <c r="M25" s="19">
        <f t="shared" si="10"/>
        <v>6000</v>
      </c>
      <c r="N25" s="24">
        <f>SUM(B25:M25)</f>
        <v>68000</v>
      </c>
    </row>
    <row r="26" spans="1:15" x14ac:dyDescent="0.25">
      <c r="A26" s="17" t="s">
        <v>102</v>
      </c>
      <c r="B26" s="19">
        <f>B25</f>
        <v>5000</v>
      </c>
      <c r="C26" s="19">
        <f>C25+B26</f>
        <v>10000</v>
      </c>
      <c r="D26" s="19">
        <f t="shared" ref="D26:M26" si="11">D25+C26</f>
        <v>15000</v>
      </c>
      <c r="E26" s="19">
        <f t="shared" si="11"/>
        <v>20000</v>
      </c>
      <c r="F26" s="103">
        <f>F25</f>
        <v>6000</v>
      </c>
      <c r="G26" s="19">
        <f t="shared" si="11"/>
        <v>12000</v>
      </c>
      <c r="H26" s="19">
        <f t="shared" si="11"/>
        <v>18000</v>
      </c>
      <c r="I26" s="19">
        <f t="shared" si="11"/>
        <v>24000</v>
      </c>
      <c r="J26" s="19">
        <f t="shared" si="11"/>
        <v>30000</v>
      </c>
      <c r="K26" s="19">
        <f t="shared" si="11"/>
        <v>36000</v>
      </c>
      <c r="L26" s="19">
        <f t="shared" si="11"/>
        <v>42000</v>
      </c>
      <c r="M26" s="19">
        <f t="shared" si="11"/>
        <v>48000</v>
      </c>
      <c r="N26" s="24"/>
    </row>
    <row r="27" spans="1:15" x14ac:dyDescent="0.25">
      <c r="A27" s="17" t="s">
        <v>105</v>
      </c>
      <c r="B27" s="24">
        <f t="shared" ref="B27:M27" si="12">SUM(B26/B12*B13)</f>
        <v>60000</v>
      </c>
      <c r="C27" s="24">
        <f t="shared" si="12"/>
        <v>60000</v>
      </c>
      <c r="D27" s="24">
        <f t="shared" si="12"/>
        <v>60000</v>
      </c>
      <c r="E27" s="24">
        <f t="shared" si="12"/>
        <v>60000</v>
      </c>
      <c r="F27" s="106">
        <f t="shared" si="12"/>
        <v>72000</v>
      </c>
      <c r="G27" s="24">
        <f t="shared" si="12"/>
        <v>72000</v>
      </c>
      <c r="H27" s="24">
        <f t="shared" si="12"/>
        <v>72000</v>
      </c>
      <c r="I27" s="24">
        <f t="shared" si="12"/>
        <v>72000</v>
      </c>
      <c r="J27" s="24">
        <f t="shared" si="12"/>
        <v>72000</v>
      </c>
      <c r="K27" s="24">
        <f t="shared" si="12"/>
        <v>72000</v>
      </c>
      <c r="L27" s="24">
        <f t="shared" si="12"/>
        <v>72000</v>
      </c>
      <c r="M27" s="24">
        <f t="shared" si="12"/>
        <v>72000</v>
      </c>
      <c r="N27" s="24"/>
    </row>
    <row r="28" spans="1:15" x14ac:dyDescent="0.25">
      <c r="A28" s="17" t="s">
        <v>106</v>
      </c>
      <c r="B28" s="118">
        <f>SUM(B27/12)</f>
        <v>5000</v>
      </c>
      <c r="C28" s="118">
        <f t="shared" ref="C28:M28" si="13">SUM(C27/12)</f>
        <v>5000</v>
      </c>
      <c r="D28" s="118">
        <f t="shared" si="13"/>
        <v>5000</v>
      </c>
      <c r="E28" s="118">
        <f t="shared" si="13"/>
        <v>5000</v>
      </c>
      <c r="F28" s="125">
        <f t="shared" si="13"/>
        <v>6000</v>
      </c>
      <c r="G28" s="118">
        <f t="shared" si="13"/>
        <v>6000</v>
      </c>
      <c r="H28" s="118">
        <f t="shared" si="13"/>
        <v>6000</v>
      </c>
      <c r="I28" s="118">
        <f t="shared" si="13"/>
        <v>6000</v>
      </c>
      <c r="J28" s="118">
        <f t="shared" si="13"/>
        <v>6000</v>
      </c>
      <c r="K28" s="118">
        <f t="shared" si="13"/>
        <v>6000</v>
      </c>
      <c r="L28" s="118">
        <f t="shared" si="13"/>
        <v>6000</v>
      </c>
      <c r="M28" s="118">
        <f t="shared" si="13"/>
        <v>6000</v>
      </c>
      <c r="N28" s="24"/>
    </row>
    <row r="29" spans="1:15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x14ac:dyDescent="0.25">
      <c r="A30" s="42"/>
    </row>
    <row r="34" spans="1:2" x14ac:dyDescent="0.25">
      <c r="A34" s="17"/>
      <c r="B34" s="17"/>
    </row>
    <row r="35" spans="1:2" x14ac:dyDescent="0.25">
      <c r="A35" s="17"/>
    </row>
    <row r="36" spans="1:2" x14ac:dyDescent="0.25">
      <c r="A36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F25:F26 F12 F24 B25" formula="1"/>
    <ignoredError sqref="F18:F19" formula="1" formulaRange="1"/>
    <ignoredError sqref="B16:M17 B20:M23 B18:E19 G18:M19" formulaRange="1"/>
  </ignoredErrors>
  <legacyDrawingHF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FF00"/>
  </sheetPr>
  <dimension ref="A1:K36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6640625" style="13" customWidth="1"/>
    <col min="2" max="10" width="8.6640625" style="13" customWidth="1"/>
    <col min="11" max="16384" width="11.5546875" style="13"/>
  </cols>
  <sheetData>
    <row r="1" spans="1:10" s="12" customFormat="1" x14ac:dyDescent="0.25">
      <c r="A1" s="194" t="s">
        <v>400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12" customFormat="1" x14ac:dyDescent="0.25">
      <c r="A2" s="13" t="s">
        <v>112</v>
      </c>
      <c r="B2" s="73">
        <v>44317</v>
      </c>
    </row>
    <row r="3" spans="1:10" s="12" customFormat="1" ht="36" x14ac:dyDescent="0.25">
      <c r="A3" s="130" t="s">
        <v>143</v>
      </c>
      <c r="B3" s="152" t="s">
        <v>150</v>
      </c>
    </row>
    <row r="4" spans="1:10" x14ac:dyDescent="0.25">
      <c r="A4" s="13" t="s">
        <v>109</v>
      </c>
      <c r="B4" s="34">
        <v>1</v>
      </c>
      <c r="C4" s="34">
        <v>1</v>
      </c>
      <c r="D4" s="34">
        <v>1</v>
      </c>
      <c r="E4" s="34">
        <v>1</v>
      </c>
      <c r="F4" s="34">
        <v>1</v>
      </c>
      <c r="G4" s="34">
        <v>1</v>
      </c>
      <c r="H4" s="34">
        <v>1</v>
      </c>
      <c r="I4" s="34">
        <v>1</v>
      </c>
      <c r="J4" s="15"/>
    </row>
    <row r="5" spans="1:10" x14ac:dyDescent="0.25">
      <c r="A5" s="13" t="s">
        <v>24</v>
      </c>
      <c r="B5" s="34" t="s">
        <v>31</v>
      </c>
      <c r="C5" s="34" t="s">
        <v>32</v>
      </c>
      <c r="D5" s="34" t="s">
        <v>32</v>
      </c>
      <c r="E5" s="34" t="s">
        <v>32</v>
      </c>
      <c r="F5" s="34" t="s">
        <v>32</v>
      </c>
      <c r="G5" s="34" t="s">
        <v>32</v>
      </c>
      <c r="H5" s="34" t="s">
        <v>32</v>
      </c>
      <c r="I5" s="34" t="s">
        <v>32</v>
      </c>
      <c r="J5" s="15"/>
    </row>
    <row r="6" spans="1:10" s="12" customFormat="1" x14ac:dyDescent="0.25">
      <c r="A6" s="16" t="s">
        <v>21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</row>
    <row r="7" spans="1:10" x14ac:dyDescent="0.25">
      <c r="A7" s="17" t="s">
        <v>76</v>
      </c>
      <c r="B7" s="57" t="s">
        <v>17</v>
      </c>
      <c r="C7" s="37" t="s">
        <v>22</v>
      </c>
      <c r="D7" s="37" t="s">
        <v>22</v>
      </c>
      <c r="E7" s="37" t="s">
        <v>22</v>
      </c>
      <c r="F7" s="37" t="s">
        <v>22</v>
      </c>
      <c r="G7" s="37" t="s">
        <v>22</v>
      </c>
      <c r="H7" s="37" t="s">
        <v>22</v>
      </c>
      <c r="I7" s="37" t="s">
        <v>22</v>
      </c>
      <c r="J7" s="15"/>
    </row>
    <row r="8" spans="1:10" ht="24" x14ac:dyDescent="0.25">
      <c r="A8" s="17" t="s">
        <v>95</v>
      </c>
      <c r="B8" s="15"/>
      <c r="C8" s="155" t="s">
        <v>151</v>
      </c>
      <c r="D8" s="15"/>
      <c r="E8" s="15"/>
      <c r="F8" s="15"/>
      <c r="G8" s="15"/>
      <c r="H8" s="15"/>
      <c r="I8" s="15"/>
      <c r="J8" s="15"/>
    </row>
    <row r="9" spans="1:10" x14ac:dyDescent="0.25">
      <c r="A9" s="17" t="s">
        <v>18</v>
      </c>
      <c r="B9" s="15" t="s">
        <v>27</v>
      </c>
      <c r="C9" s="15" t="s">
        <v>27</v>
      </c>
      <c r="D9" s="15" t="s">
        <v>27</v>
      </c>
      <c r="E9" s="15" t="s">
        <v>27</v>
      </c>
      <c r="F9" s="15" t="s">
        <v>27</v>
      </c>
      <c r="G9" s="15" t="s">
        <v>27</v>
      </c>
      <c r="H9" s="15" t="s">
        <v>27</v>
      </c>
      <c r="I9" s="15" t="s">
        <v>27</v>
      </c>
      <c r="J9" s="15"/>
    </row>
    <row r="10" spans="1:10" x14ac:dyDescent="0.25">
      <c r="A10" s="17" t="s">
        <v>19</v>
      </c>
      <c r="B10" s="15">
        <v>30</v>
      </c>
      <c r="C10" s="15">
        <v>30</v>
      </c>
      <c r="D10" s="15">
        <v>30</v>
      </c>
      <c r="E10" s="15">
        <v>30</v>
      </c>
      <c r="F10" s="15">
        <v>30</v>
      </c>
      <c r="G10" s="15">
        <v>30</v>
      </c>
      <c r="H10" s="15">
        <v>30</v>
      </c>
      <c r="I10" s="15">
        <v>30</v>
      </c>
      <c r="J10" s="38">
        <f>SUM(B10:I10)</f>
        <v>240</v>
      </c>
    </row>
    <row r="11" spans="1:10" x14ac:dyDescent="0.25">
      <c r="A11" s="17" t="s">
        <v>20</v>
      </c>
      <c r="B11" s="15">
        <f>B10</f>
        <v>30</v>
      </c>
      <c r="C11" s="15">
        <f t="shared" ref="C11:I11" si="0">B11+C10</f>
        <v>60</v>
      </c>
      <c r="D11" s="15">
        <f t="shared" si="0"/>
        <v>90</v>
      </c>
      <c r="E11" s="15">
        <f t="shared" si="0"/>
        <v>120</v>
      </c>
      <c r="F11" s="15">
        <f t="shared" si="0"/>
        <v>150</v>
      </c>
      <c r="G11" s="15">
        <f t="shared" si="0"/>
        <v>180</v>
      </c>
      <c r="H11" s="15">
        <f t="shared" si="0"/>
        <v>210</v>
      </c>
      <c r="I11" s="15">
        <f t="shared" si="0"/>
        <v>240</v>
      </c>
      <c r="J11" s="15"/>
    </row>
    <row r="12" spans="1:10" x14ac:dyDescent="0.25">
      <c r="A12" s="41" t="s">
        <v>23</v>
      </c>
      <c r="B12" s="64">
        <v>360</v>
      </c>
      <c r="C12" s="64">
        <v>360</v>
      </c>
      <c r="D12" s="64">
        <v>360</v>
      </c>
      <c r="E12" s="64">
        <v>360</v>
      </c>
      <c r="F12" s="64">
        <v>360</v>
      </c>
      <c r="G12" s="64">
        <v>360</v>
      </c>
      <c r="H12" s="64">
        <v>360</v>
      </c>
      <c r="I12" s="64">
        <v>360</v>
      </c>
      <c r="J12" s="64"/>
    </row>
    <row r="13" spans="1:10" x14ac:dyDescent="0.25">
      <c r="A13" s="18" t="s">
        <v>337</v>
      </c>
      <c r="B13" s="112">
        <f>B14</f>
        <v>5000</v>
      </c>
      <c r="C13" s="112">
        <f>C14+B13</f>
        <v>10000</v>
      </c>
      <c r="D13" s="112">
        <f t="shared" ref="D13:I13" si="1">D14+C13</f>
        <v>15000</v>
      </c>
      <c r="E13" s="112">
        <f t="shared" si="1"/>
        <v>20000</v>
      </c>
      <c r="F13" s="112">
        <f t="shared" si="1"/>
        <v>25000</v>
      </c>
      <c r="G13" s="112">
        <f t="shared" si="1"/>
        <v>30000</v>
      </c>
      <c r="H13" s="112">
        <f t="shared" si="1"/>
        <v>35000</v>
      </c>
      <c r="I13" s="112">
        <f t="shared" si="1"/>
        <v>40000</v>
      </c>
      <c r="J13" s="39"/>
    </row>
    <row r="14" spans="1:10" x14ac:dyDescent="0.25">
      <c r="A14" s="17" t="s">
        <v>13</v>
      </c>
      <c r="B14" s="19">
        <v>5000</v>
      </c>
      <c r="C14" s="19">
        <v>5000</v>
      </c>
      <c r="D14" s="19">
        <v>5000</v>
      </c>
      <c r="E14" s="19">
        <v>5000</v>
      </c>
      <c r="F14" s="19">
        <v>5000</v>
      </c>
      <c r="G14" s="19">
        <v>5000</v>
      </c>
      <c r="H14" s="19">
        <v>5000</v>
      </c>
      <c r="I14" s="19">
        <v>5000</v>
      </c>
      <c r="J14" s="19">
        <f>SUM(B14:I14)</f>
        <v>40000</v>
      </c>
    </row>
    <row r="15" spans="1:10" x14ac:dyDescent="0.25">
      <c r="A15" s="17" t="s">
        <v>35</v>
      </c>
      <c r="B15" s="19"/>
      <c r="C15" s="19"/>
      <c r="D15" s="19"/>
      <c r="E15" s="19"/>
      <c r="F15" s="19"/>
      <c r="G15" s="19"/>
      <c r="H15" s="19"/>
      <c r="I15" s="19">
        <f>I13/12</f>
        <v>3333.3333333333335</v>
      </c>
      <c r="J15" s="19">
        <f>SUM(B15:I15)</f>
        <v>3333.3333333333335</v>
      </c>
    </row>
    <row r="16" spans="1:10" x14ac:dyDescent="0.25">
      <c r="A16" s="17"/>
      <c r="B16" s="19"/>
      <c r="C16" s="19"/>
      <c r="D16" s="19"/>
      <c r="E16" s="19"/>
      <c r="F16" s="19"/>
      <c r="G16" s="19"/>
      <c r="H16" s="19"/>
      <c r="I16" s="19"/>
      <c r="J16" s="19"/>
    </row>
    <row r="17" spans="1:11" x14ac:dyDescent="0.25">
      <c r="A17" s="21" t="s">
        <v>14</v>
      </c>
      <c r="B17" s="22">
        <f t="shared" ref="B17:I17" si="2">SUM(B14:B16)</f>
        <v>5000</v>
      </c>
      <c r="C17" s="22">
        <f t="shared" si="2"/>
        <v>5000</v>
      </c>
      <c r="D17" s="22">
        <f t="shared" si="2"/>
        <v>5000</v>
      </c>
      <c r="E17" s="22">
        <f t="shared" si="2"/>
        <v>5000</v>
      </c>
      <c r="F17" s="22">
        <f t="shared" si="2"/>
        <v>5000</v>
      </c>
      <c r="G17" s="22">
        <f t="shared" si="2"/>
        <v>5000</v>
      </c>
      <c r="H17" s="22">
        <f t="shared" si="2"/>
        <v>5000</v>
      </c>
      <c r="I17" s="22">
        <f t="shared" si="2"/>
        <v>8333.3333333333339</v>
      </c>
      <c r="J17" s="22">
        <f>SUM(B17:I17)</f>
        <v>43333.333333333336</v>
      </c>
    </row>
    <row r="18" spans="1:11" x14ac:dyDescent="0.25">
      <c r="A18" s="17" t="s">
        <v>75</v>
      </c>
      <c r="B18" s="58">
        <f>Ansätze!C68</f>
        <v>9.5000000000000001E-2</v>
      </c>
      <c r="C18" s="58">
        <f>$B$18</f>
        <v>9.5000000000000001E-2</v>
      </c>
      <c r="D18" s="58">
        <f t="shared" ref="D18:H18" si="3">$B$18</f>
        <v>9.5000000000000001E-2</v>
      </c>
      <c r="E18" s="58">
        <f t="shared" si="3"/>
        <v>9.5000000000000001E-2</v>
      </c>
      <c r="F18" s="58">
        <f t="shared" si="3"/>
        <v>9.5000000000000001E-2</v>
      </c>
      <c r="G18" s="58">
        <f t="shared" si="3"/>
        <v>9.5000000000000001E-2</v>
      </c>
      <c r="H18" s="58">
        <f t="shared" si="3"/>
        <v>9.5000000000000001E-2</v>
      </c>
      <c r="I18" s="58">
        <f>Ansätze!C77</f>
        <v>0.10400000000000001</v>
      </c>
      <c r="K18" s="19"/>
    </row>
    <row r="19" spans="1:11" x14ac:dyDescent="0.25">
      <c r="A19" s="17" t="s">
        <v>80</v>
      </c>
      <c r="B19" s="24">
        <f>B29*B18</f>
        <v>475</v>
      </c>
      <c r="C19" s="24"/>
      <c r="D19" s="24"/>
      <c r="E19" s="24"/>
      <c r="F19" s="24"/>
      <c r="G19" s="24"/>
      <c r="H19" s="24"/>
      <c r="I19" s="24"/>
      <c r="J19" s="24">
        <f>SUM(B19:I19)</f>
        <v>475</v>
      </c>
      <c r="K19" s="24"/>
    </row>
    <row r="20" spans="1:11" x14ac:dyDescent="0.25">
      <c r="A20" s="17" t="s">
        <v>54</v>
      </c>
      <c r="B20" s="24"/>
      <c r="C20" s="24">
        <f t="shared" ref="C20:I20" si="4">C29*C18-B21</f>
        <v>0</v>
      </c>
      <c r="D20" s="24">
        <f t="shared" si="4"/>
        <v>0</v>
      </c>
      <c r="E20" s="24">
        <f t="shared" si="4"/>
        <v>0</v>
      </c>
      <c r="F20" s="24">
        <f t="shared" si="4"/>
        <v>0</v>
      </c>
      <c r="G20" s="24">
        <f t="shared" si="4"/>
        <v>0</v>
      </c>
      <c r="H20" s="24">
        <f t="shared" si="4"/>
        <v>0</v>
      </c>
      <c r="I20" s="24">
        <f t="shared" si="4"/>
        <v>45</v>
      </c>
      <c r="J20" s="24">
        <f>SUM(B20:I20)</f>
        <v>45</v>
      </c>
      <c r="K20" s="24"/>
    </row>
    <row r="21" spans="1:11" x14ac:dyDescent="0.25">
      <c r="A21" s="17" t="s">
        <v>81</v>
      </c>
      <c r="B21" s="24">
        <f>B19</f>
        <v>475</v>
      </c>
      <c r="C21" s="24">
        <f>B21+C20</f>
        <v>475</v>
      </c>
      <c r="D21" s="24">
        <f t="shared" ref="D21:I21" si="5">C21+D20</f>
        <v>475</v>
      </c>
      <c r="E21" s="24">
        <f t="shared" si="5"/>
        <v>475</v>
      </c>
      <c r="F21" s="24">
        <f t="shared" si="5"/>
        <v>475</v>
      </c>
      <c r="G21" s="24">
        <f t="shared" si="5"/>
        <v>475</v>
      </c>
      <c r="H21" s="24">
        <f t="shared" si="5"/>
        <v>475</v>
      </c>
      <c r="I21" s="24">
        <f t="shared" si="5"/>
        <v>520</v>
      </c>
      <c r="J21" s="24"/>
      <c r="K21" s="19"/>
    </row>
    <row r="22" spans="1:11" x14ac:dyDescent="0.25">
      <c r="A22" s="17" t="s">
        <v>73</v>
      </c>
      <c r="B22" s="24"/>
      <c r="C22" s="30">
        <f>Ansätze!D68</f>
        <v>4.1000000000000002E-2</v>
      </c>
      <c r="D22" s="30">
        <f>$C$22</f>
        <v>4.1000000000000002E-2</v>
      </c>
      <c r="E22" s="30">
        <f t="shared" ref="E22:H22" si="6">$C$22</f>
        <v>4.1000000000000002E-2</v>
      </c>
      <c r="F22" s="30">
        <f t="shared" si="6"/>
        <v>4.1000000000000002E-2</v>
      </c>
      <c r="G22" s="30">
        <f t="shared" si="6"/>
        <v>4.1000000000000002E-2</v>
      </c>
      <c r="H22" s="30">
        <f t="shared" si="6"/>
        <v>4.1000000000000002E-2</v>
      </c>
      <c r="I22" s="30">
        <f>Ansätze!D77</f>
        <v>0.05</v>
      </c>
      <c r="J22" s="24"/>
      <c r="K22" s="19"/>
    </row>
    <row r="23" spans="1:11" x14ac:dyDescent="0.25">
      <c r="A23" s="17" t="s">
        <v>86</v>
      </c>
      <c r="B23" s="24"/>
      <c r="C23" s="24">
        <f>C31*C22</f>
        <v>205</v>
      </c>
      <c r="D23" s="24">
        <f>D31*D22-C24</f>
        <v>205</v>
      </c>
      <c r="E23" s="24">
        <f>E31*E22-D24</f>
        <v>205</v>
      </c>
      <c r="F23" s="24">
        <f>F31*F22-E24</f>
        <v>205</v>
      </c>
      <c r="G23" s="24">
        <f>G31*G22-F24</f>
        <v>205</v>
      </c>
      <c r="H23" s="24">
        <f>H31*H22-G24</f>
        <v>205</v>
      </c>
      <c r="I23" s="24">
        <f t="shared" ref="I23" si="7">I31*I22-H24</f>
        <v>686.66666666666697</v>
      </c>
      <c r="J23" s="24">
        <f>SUM(B23:I23)</f>
        <v>1916.666666666667</v>
      </c>
      <c r="K23" s="19"/>
    </row>
    <row r="24" spans="1:11" x14ac:dyDescent="0.25">
      <c r="A24" s="17" t="s">
        <v>87</v>
      </c>
      <c r="B24" s="24"/>
      <c r="C24" s="24">
        <f>C23</f>
        <v>205</v>
      </c>
      <c r="D24" s="24">
        <f t="shared" ref="D24:I24" si="8">D23+C24</f>
        <v>410</v>
      </c>
      <c r="E24" s="24">
        <f t="shared" si="8"/>
        <v>615</v>
      </c>
      <c r="F24" s="24">
        <f t="shared" si="8"/>
        <v>820</v>
      </c>
      <c r="G24" s="24">
        <f t="shared" si="8"/>
        <v>1025</v>
      </c>
      <c r="H24" s="24">
        <f t="shared" si="8"/>
        <v>1230</v>
      </c>
      <c r="I24" s="24">
        <f t="shared" si="8"/>
        <v>1916.666666666667</v>
      </c>
      <c r="J24" s="24"/>
      <c r="K24" s="19"/>
    </row>
    <row r="25" spans="1:11" x14ac:dyDescent="0.25">
      <c r="A25" s="18" t="s">
        <v>79</v>
      </c>
      <c r="B25" s="33">
        <f t="shared" ref="B25:I25" si="9">B19+B20+B23</f>
        <v>475</v>
      </c>
      <c r="C25" s="33">
        <f t="shared" si="9"/>
        <v>205</v>
      </c>
      <c r="D25" s="33">
        <f t="shared" si="9"/>
        <v>205</v>
      </c>
      <c r="E25" s="33">
        <f t="shared" si="9"/>
        <v>205</v>
      </c>
      <c r="F25" s="33">
        <f t="shared" si="9"/>
        <v>205</v>
      </c>
      <c r="G25" s="33">
        <f t="shared" si="9"/>
        <v>205</v>
      </c>
      <c r="H25" s="33">
        <f t="shared" si="9"/>
        <v>205</v>
      </c>
      <c r="I25" s="33">
        <f t="shared" si="9"/>
        <v>731.66666666666697</v>
      </c>
      <c r="J25" s="27">
        <f>SUM(B25:I25)</f>
        <v>2436.666666666667</v>
      </c>
      <c r="K25" s="19"/>
    </row>
    <row r="26" spans="1:11" x14ac:dyDescent="0.25">
      <c r="A26" s="12" t="s">
        <v>16</v>
      </c>
      <c r="B26" s="28">
        <f t="shared" ref="B26:I26" si="10">B17-B25</f>
        <v>4525</v>
      </c>
      <c r="C26" s="28">
        <f t="shared" si="10"/>
        <v>4795</v>
      </c>
      <c r="D26" s="28">
        <f t="shared" si="10"/>
        <v>4795</v>
      </c>
      <c r="E26" s="28">
        <f t="shared" si="10"/>
        <v>4795</v>
      </c>
      <c r="F26" s="28">
        <f t="shared" si="10"/>
        <v>4795</v>
      </c>
      <c r="G26" s="28">
        <f t="shared" si="10"/>
        <v>4795</v>
      </c>
      <c r="H26" s="28">
        <f t="shared" si="10"/>
        <v>4795</v>
      </c>
      <c r="I26" s="28">
        <f t="shared" si="10"/>
        <v>7601.666666666667</v>
      </c>
      <c r="J26" s="28">
        <f>SUM(B26:I26)</f>
        <v>40896.666666666664</v>
      </c>
    </row>
    <row r="28" spans="1:11" x14ac:dyDescent="0.25">
      <c r="A28" s="17" t="s">
        <v>41</v>
      </c>
      <c r="B28" s="56">
        <f>SUM(B14:B16)</f>
        <v>5000</v>
      </c>
      <c r="C28" s="24"/>
      <c r="D28" s="24"/>
      <c r="E28" s="24"/>
      <c r="F28" s="24"/>
      <c r="G28" s="24"/>
      <c r="H28" s="24"/>
      <c r="I28" s="24"/>
      <c r="J28" s="24">
        <f>SUM(B28:I28)</f>
        <v>5000</v>
      </c>
    </row>
    <row r="29" spans="1:11" x14ac:dyDescent="0.25">
      <c r="A29" s="17" t="s">
        <v>42</v>
      </c>
      <c r="B29" s="24">
        <f>B28</f>
        <v>5000</v>
      </c>
      <c r="C29" s="24">
        <f t="shared" ref="C29:I29" si="11">B29+C28</f>
        <v>5000</v>
      </c>
      <c r="D29" s="24">
        <f t="shared" si="11"/>
        <v>5000</v>
      </c>
      <c r="E29" s="24">
        <f t="shared" si="11"/>
        <v>5000</v>
      </c>
      <c r="F29" s="24">
        <f t="shared" si="11"/>
        <v>5000</v>
      </c>
      <c r="G29" s="24">
        <f t="shared" si="11"/>
        <v>5000</v>
      </c>
      <c r="H29" s="24">
        <f t="shared" si="11"/>
        <v>5000</v>
      </c>
      <c r="I29" s="24">
        <f t="shared" si="11"/>
        <v>5000</v>
      </c>
      <c r="J29" s="19"/>
    </row>
    <row r="30" spans="1:11" x14ac:dyDescent="0.25">
      <c r="A30" s="17" t="s">
        <v>48</v>
      </c>
      <c r="B30" s="19"/>
      <c r="C30" s="31">
        <f t="shared" ref="C30:I30" si="12">SUM(C14:C16)</f>
        <v>5000</v>
      </c>
      <c r="D30" s="31">
        <f t="shared" si="12"/>
        <v>5000</v>
      </c>
      <c r="E30" s="31">
        <f t="shared" si="12"/>
        <v>5000</v>
      </c>
      <c r="F30" s="31">
        <f t="shared" si="12"/>
        <v>5000</v>
      </c>
      <c r="G30" s="31">
        <f t="shared" si="12"/>
        <v>5000</v>
      </c>
      <c r="H30" s="31">
        <f t="shared" si="12"/>
        <v>5000</v>
      </c>
      <c r="I30" s="31">
        <f t="shared" si="12"/>
        <v>8333.3333333333339</v>
      </c>
      <c r="J30" s="24">
        <f>SUM(B30:I30)</f>
        <v>38333.333333333336</v>
      </c>
    </row>
    <row r="31" spans="1:11" x14ac:dyDescent="0.25">
      <c r="A31" s="17" t="s">
        <v>49</v>
      </c>
      <c r="B31" s="19"/>
      <c r="C31" s="24">
        <f>C30</f>
        <v>5000</v>
      </c>
      <c r="D31" s="24">
        <f>D30+C31</f>
        <v>10000</v>
      </c>
      <c r="E31" s="24">
        <f t="shared" ref="E31:I31" si="13">E30+D31</f>
        <v>15000</v>
      </c>
      <c r="F31" s="24">
        <f t="shared" si="13"/>
        <v>20000</v>
      </c>
      <c r="G31" s="24">
        <f t="shared" si="13"/>
        <v>25000</v>
      </c>
      <c r="H31" s="24">
        <f t="shared" si="13"/>
        <v>30000</v>
      </c>
      <c r="I31" s="24">
        <f t="shared" si="13"/>
        <v>38333.333333333336</v>
      </c>
      <c r="J31" s="19"/>
    </row>
    <row r="32" spans="1:11" x14ac:dyDescent="0.25">
      <c r="A32" s="17" t="s">
        <v>30</v>
      </c>
      <c r="B32" s="19">
        <f>B28</f>
        <v>5000</v>
      </c>
      <c r="C32" s="19">
        <f t="shared" ref="C32:I32" si="14">C30</f>
        <v>5000</v>
      </c>
      <c r="D32" s="19">
        <f t="shared" si="14"/>
        <v>5000</v>
      </c>
      <c r="E32" s="19">
        <f t="shared" si="14"/>
        <v>5000</v>
      </c>
      <c r="F32" s="19">
        <f t="shared" si="14"/>
        <v>5000</v>
      </c>
      <c r="G32" s="19">
        <f t="shared" si="14"/>
        <v>5000</v>
      </c>
      <c r="H32" s="19">
        <f t="shared" si="14"/>
        <v>5000</v>
      </c>
      <c r="I32" s="19">
        <f t="shared" si="14"/>
        <v>8333.3333333333339</v>
      </c>
      <c r="J32" s="24">
        <f>SUM(B32:I32)</f>
        <v>43333.333333333336</v>
      </c>
    </row>
    <row r="33" spans="1:10" x14ac:dyDescent="0.25">
      <c r="A33" s="17" t="s">
        <v>101</v>
      </c>
      <c r="B33" s="19">
        <f>B14+B15</f>
        <v>5000</v>
      </c>
      <c r="C33" s="19">
        <f t="shared" ref="C33:I33" si="15">C14+C15</f>
        <v>5000</v>
      </c>
      <c r="D33" s="19">
        <f t="shared" si="15"/>
        <v>5000</v>
      </c>
      <c r="E33" s="19">
        <f t="shared" si="15"/>
        <v>5000</v>
      </c>
      <c r="F33" s="19">
        <f t="shared" si="15"/>
        <v>5000</v>
      </c>
      <c r="G33" s="19">
        <f t="shared" si="15"/>
        <v>5000</v>
      </c>
      <c r="H33" s="19">
        <f t="shared" si="15"/>
        <v>5000</v>
      </c>
      <c r="I33" s="19">
        <f t="shared" si="15"/>
        <v>8333.3333333333339</v>
      </c>
      <c r="J33" s="24">
        <f>SUM(B33:I33)</f>
        <v>43333.333333333336</v>
      </c>
    </row>
    <row r="34" spans="1:10" x14ac:dyDescent="0.25">
      <c r="A34" s="17" t="s">
        <v>102</v>
      </c>
      <c r="B34" s="19">
        <f>B33</f>
        <v>5000</v>
      </c>
      <c r="C34" s="19">
        <f t="shared" ref="C34:I34" si="16">C33+B34</f>
        <v>10000</v>
      </c>
      <c r="D34" s="19">
        <f t="shared" si="16"/>
        <v>15000</v>
      </c>
      <c r="E34" s="19">
        <f t="shared" si="16"/>
        <v>20000</v>
      </c>
      <c r="F34" s="19">
        <f t="shared" si="16"/>
        <v>25000</v>
      </c>
      <c r="G34" s="19">
        <f t="shared" si="16"/>
        <v>30000</v>
      </c>
      <c r="H34" s="19">
        <f t="shared" si="16"/>
        <v>35000</v>
      </c>
      <c r="I34" s="19">
        <f t="shared" si="16"/>
        <v>43333.333333333336</v>
      </c>
      <c r="J34" s="24"/>
    </row>
    <row r="35" spans="1:10" x14ac:dyDescent="0.25">
      <c r="A35" s="17" t="s">
        <v>105</v>
      </c>
      <c r="B35" s="24">
        <f t="shared" ref="B35:I35" si="17">SUM(B34/B11*B12)</f>
        <v>60000</v>
      </c>
      <c r="C35" s="24">
        <f t="shared" si="17"/>
        <v>60000</v>
      </c>
      <c r="D35" s="24">
        <f t="shared" si="17"/>
        <v>60000</v>
      </c>
      <c r="E35" s="24">
        <f t="shared" si="17"/>
        <v>60000</v>
      </c>
      <c r="F35" s="24">
        <f t="shared" si="17"/>
        <v>60000</v>
      </c>
      <c r="G35" s="24">
        <f t="shared" si="17"/>
        <v>60000</v>
      </c>
      <c r="H35" s="24">
        <f t="shared" si="17"/>
        <v>60000</v>
      </c>
      <c r="I35" s="24">
        <f t="shared" si="17"/>
        <v>65000.000000000007</v>
      </c>
      <c r="J35" s="24"/>
    </row>
    <row r="36" spans="1:10" x14ac:dyDescent="0.25">
      <c r="A36" s="17" t="s">
        <v>106</v>
      </c>
      <c r="B36" s="118">
        <f t="shared" ref="B36:I36" si="18">SUM(B35/12)</f>
        <v>5000</v>
      </c>
      <c r="C36" s="118">
        <f t="shared" si="18"/>
        <v>5000</v>
      </c>
      <c r="D36" s="118">
        <f t="shared" si="18"/>
        <v>5000</v>
      </c>
      <c r="E36" s="118">
        <f t="shared" si="18"/>
        <v>5000</v>
      </c>
      <c r="F36" s="118">
        <f t="shared" si="18"/>
        <v>5000</v>
      </c>
      <c r="G36" s="118">
        <f t="shared" si="18"/>
        <v>5000</v>
      </c>
      <c r="H36" s="118">
        <f t="shared" si="18"/>
        <v>5000</v>
      </c>
      <c r="I36" s="118">
        <f t="shared" si="18"/>
        <v>5416.666666666667</v>
      </c>
      <c r="J36" s="24"/>
    </row>
  </sheetData>
  <mergeCells count="1">
    <mergeCell ref="A1:J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7:I17 B28 C30:I30" formulaRange="1"/>
  </ignoredErrors>
  <legacyDrawingHF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969"/>
  <sheetViews>
    <sheetView zoomScaleNormal="100" workbookViewId="0">
      <pane ySplit="1" topLeftCell="A63" activePane="bottomLeft" state="frozen"/>
      <selection activeCell="D17" sqref="D17"/>
      <selection pane="bottomLeft" activeCell="E70" sqref="E70"/>
    </sheetView>
  </sheetViews>
  <sheetFormatPr baseColWidth="10" defaultRowHeight="14.4" x14ac:dyDescent="0.3"/>
  <cols>
    <col min="1" max="1" width="14.44140625" style="2" customWidth="1"/>
    <col min="2" max="2" width="11.44140625" style="3"/>
    <col min="3" max="3" width="11.5546875" style="1"/>
    <col min="8" max="8" width="11.5546875" style="2"/>
    <col min="10" max="10" width="11.5546875" style="3"/>
    <col min="11" max="13" width="11.5546875" style="2"/>
  </cols>
  <sheetData>
    <row r="1" spans="1:13" x14ac:dyDescent="0.3">
      <c r="A1" s="8" t="s">
        <v>206</v>
      </c>
      <c r="B1" s="4" t="s">
        <v>15</v>
      </c>
      <c r="C1" s="5" t="s">
        <v>17</v>
      </c>
      <c r="D1" s="5" t="s">
        <v>22</v>
      </c>
      <c r="E1" s="5" t="s">
        <v>29</v>
      </c>
      <c r="F1" s="5" t="s">
        <v>34</v>
      </c>
      <c r="G1" s="5" t="s">
        <v>40</v>
      </c>
      <c r="H1" s="5" t="s">
        <v>28</v>
      </c>
    </row>
    <row r="2" spans="1:13" s="1" customFormat="1" x14ac:dyDescent="0.3">
      <c r="A2" s="7"/>
      <c r="B2" s="11">
        <v>401</v>
      </c>
      <c r="C2" s="6">
        <v>0</v>
      </c>
      <c r="D2" s="6"/>
      <c r="E2" s="6"/>
      <c r="F2" s="6"/>
      <c r="G2" s="6"/>
      <c r="H2" s="6"/>
      <c r="J2" s="113"/>
      <c r="K2" s="7"/>
      <c r="L2" s="7"/>
      <c r="M2" s="7"/>
    </row>
    <row r="3" spans="1:13" s="1" customFormat="1" x14ac:dyDescent="0.3">
      <c r="A3" s="7"/>
      <c r="B3" s="113">
        <v>1701</v>
      </c>
      <c r="C3" s="6">
        <v>2E-3</v>
      </c>
      <c r="D3" s="6"/>
      <c r="E3" s="6"/>
      <c r="F3" s="6"/>
      <c r="G3" s="6"/>
      <c r="H3" s="6"/>
      <c r="J3" s="113"/>
      <c r="K3" s="7"/>
      <c r="L3" s="7"/>
      <c r="M3" s="7"/>
    </row>
    <row r="4" spans="1:13" s="1" customFormat="1" x14ac:dyDescent="0.3">
      <c r="A4" s="7"/>
      <c r="B4" s="113">
        <v>1751</v>
      </c>
      <c r="C4" s="6">
        <v>5.0000000000000001E-3</v>
      </c>
      <c r="D4" s="6"/>
      <c r="E4" s="6"/>
      <c r="F4" s="6"/>
      <c r="G4" s="6"/>
      <c r="H4" s="6"/>
      <c r="J4" s="113"/>
      <c r="K4" s="7"/>
      <c r="L4" s="7"/>
      <c r="M4" s="7"/>
    </row>
    <row r="5" spans="1:13" s="1" customFormat="1" x14ac:dyDescent="0.3">
      <c r="A5" s="7"/>
      <c r="B5" s="113">
        <v>1801</v>
      </c>
      <c r="C5" s="6">
        <v>7.0000000000000001E-3</v>
      </c>
      <c r="D5" s="6"/>
      <c r="E5" s="6"/>
      <c r="F5" s="6"/>
      <c r="G5" s="6"/>
      <c r="H5" s="6"/>
      <c r="J5" s="113"/>
      <c r="K5" s="7"/>
      <c r="L5" s="7"/>
      <c r="M5" s="7"/>
    </row>
    <row r="6" spans="1:13" s="1" customFormat="1" x14ac:dyDescent="0.3">
      <c r="A6" s="7"/>
      <c r="B6" s="113">
        <v>1851</v>
      </c>
      <c r="C6" s="6">
        <v>0.01</v>
      </c>
      <c r="D6" s="6"/>
      <c r="E6" s="6"/>
      <c r="F6" s="6"/>
      <c r="G6" s="6"/>
      <c r="H6" s="6"/>
      <c r="J6" s="113"/>
      <c r="K6" s="7"/>
      <c r="L6" s="7"/>
      <c r="M6" s="7"/>
    </row>
    <row r="7" spans="1:13" s="1" customFormat="1" x14ac:dyDescent="0.3">
      <c r="A7" s="7"/>
      <c r="B7" s="113">
        <v>1901</v>
      </c>
      <c r="C7" s="6">
        <v>1.2E-2</v>
      </c>
      <c r="D7" s="6"/>
      <c r="E7" s="6"/>
      <c r="F7" s="6"/>
      <c r="G7" s="6"/>
      <c r="H7" s="6"/>
      <c r="J7" s="113"/>
      <c r="K7" s="7"/>
      <c r="L7" s="7"/>
      <c r="M7" s="7"/>
    </row>
    <row r="8" spans="1:13" s="1" customFormat="1" x14ac:dyDescent="0.3">
      <c r="A8" s="7"/>
      <c r="B8" s="113">
        <v>1951</v>
      </c>
      <c r="C8" s="6">
        <v>1.4E-2</v>
      </c>
      <c r="D8" s="6"/>
      <c r="E8" s="6"/>
      <c r="F8" s="6"/>
      <c r="G8" s="6"/>
      <c r="H8" s="6"/>
      <c r="J8" s="113"/>
      <c r="K8" s="7"/>
      <c r="L8" s="7"/>
      <c r="M8" s="7"/>
    </row>
    <row r="9" spans="1:13" s="1" customFormat="1" x14ac:dyDescent="0.3">
      <c r="A9" s="7"/>
      <c r="B9" s="113">
        <v>2001</v>
      </c>
      <c r="C9" s="6">
        <v>1.6E-2</v>
      </c>
      <c r="D9" s="6"/>
      <c r="E9" s="6"/>
      <c r="F9" s="6"/>
      <c r="G9" s="6"/>
      <c r="H9" s="6"/>
      <c r="J9" s="113"/>
      <c r="K9" s="7"/>
      <c r="L9" s="7"/>
      <c r="M9" s="7"/>
    </row>
    <row r="10" spans="1:13" s="1" customFormat="1" x14ac:dyDescent="0.3">
      <c r="A10" s="7"/>
      <c r="B10" s="113">
        <v>2051</v>
      </c>
      <c r="C10" s="6">
        <v>1.7999999999999999E-2</v>
      </c>
      <c r="D10" s="6"/>
      <c r="E10" s="6"/>
      <c r="F10" s="6"/>
      <c r="G10" s="6"/>
      <c r="H10" s="6"/>
      <c r="J10" s="113"/>
      <c r="K10" s="7"/>
      <c r="L10" s="7"/>
      <c r="M10" s="7"/>
    </row>
    <row r="11" spans="1:13" s="1" customFormat="1" x14ac:dyDescent="0.3">
      <c r="A11" s="7"/>
      <c r="B11" s="113">
        <v>2101</v>
      </c>
      <c r="C11" s="6">
        <v>1.9E-2</v>
      </c>
      <c r="D11" s="6"/>
      <c r="E11" s="6"/>
      <c r="F11" s="6"/>
      <c r="G11" s="6"/>
      <c r="H11" s="6"/>
      <c r="J11" s="113"/>
      <c r="K11" s="7"/>
      <c r="L11" s="7"/>
      <c r="M11" s="7"/>
    </row>
    <row r="12" spans="1:13" s="1" customFormat="1" x14ac:dyDescent="0.3">
      <c r="A12" s="7"/>
      <c r="B12" s="113">
        <v>2151</v>
      </c>
      <c r="C12" s="6">
        <v>2.1000000000000001E-2</v>
      </c>
      <c r="D12" s="6"/>
      <c r="E12" s="6"/>
      <c r="F12" s="6"/>
      <c r="G12" s="6"/>
      <c r="H12" s="6"/>
      <c r="J12" s="113"/>
      <c r="K12" s="7"/>
      <c r="L12" s="7"/>
      <c r="M12" s="7"/>
    </row>
    <row r="13" spans="1:13" s="1" customFormat="1" x14ac:dyDescent="0.3">
      <c r="A13" s="7"/>
      <c r="B13" s="113">
        <v>2201</v>
      </c>
      <c r="C13" s="6">
        <v>2.3E-2</v>
      </c>
      <c r="D13" s="6"/>
      <c r="E13" s="6"/>
      <c r="F13" s="6"/>
      <c r="G13" s="6"/>
      <c r="H13" s="6"/>
      <c r="J13" s="113"/>
      <c r="K13" s="7"/>
      <c r="L13" s="7"/>
      <c r="M13" s="7"/>
    </row>
    <row r="14" spans="1:13" s="1" customFormat="1" x14ac:dyDescent="0.3">
      <c r="A14" s="7"/>
      <c r="B14" s="113">
        <v>2251</v>
      </c>
      <c r="C14" s="6">
        <v>2.5000000000000001E-2</v>
      </c>
      <c r="D14" s="6"/>
      <c r="E14" s="6"/>
      <c r="F14" s="6"/>
      <c r="G14" s="6"/>
      <c r="H14" s="6"/>
      <c r="J14" s="113"/>
      <c r="K14" s="7"/>
      <c r="L14" s="7"/>
      <c r="M14" s="7"/>
    </row>
    <row r="15" spans="1:13" s="1" customFormat="1" x14ac:dyDescent="0.3">
      <c r="A15" s="7"/>
      <c r="B15" s="113">
        <v>2301</v>
      </c>
      <c r="C15" s="6">
        <v>2.7E-2</v>
      </c>
      <c r="D15" s="6"/>
      <c r="E15" s="6"/>
      <c r="F15" s="6"/>
      <c r="G15" s="6"/>
      <c r="H15" s="6"/>
      <c r="J15" s="113"/>
      <c r="K15" s="7"/>
      <c r="L15" s="7"/>
      <c r="M15" s="7"/>
    </row>
    <row r="16" spans="1:13" s="1" customFormat="1" x14ac:dyDescent="0.3">
      <c r="A16" s="7"/>
      <c r="B16" s="11">
        <v>2351</v>
      </c>
      <c r="C16" s="6">
        <v>2.9000000000000001E-2</v>
      </c>
      <c r="D16" s="6"/>
      <c r="E16" s="6"/>
      <c r="F16" s="6"/>
      <c r="G16" s="6"/>
      <c r="H16" s="6"/>
      <c r="J16" s="113"/>
      <c r="K16" s="7"/>
      <c r="L16" s="7"/>
      <c r="M16" s="7"/>
    </row>
    <row r="17" spans="1:13" s="1" customFormat="1" x14ac:dyDescent="0.3">
      <c r="A17" s="7"/>
      <c r="B17" s="11">
        <v>2401</v>
      </c>
      <c r="C17" s="6">
        <v>3.1E-2</v>
      </c>
      <c r="D17" s="6"/>
      <c r="E17" s="6"/>
      <c r="F17" s="6"/>
      <c r="G17" s="6"/>
      <c r="H17" s="6"/>
      <c r="J17" s="113"/>
      <c r="K17" s="7"/>
      <c r="L17" s="7"/>
      <c r="M17" s="7"/>
    </row>
    <row r="18" spans="1:13" x14ac:dyDescent="0.3">
      <c r="B18" s="3">
        <v>2451</v>
      </c>
      <c r="C18" s="6">
        <v>3.2000000000000001E-2</v>
      </c>
      <c r="D18" s="6">
        <v>3.0000000000000001E-3</v>
      </c>
      <c r="E18" s="5"/>
      <c r="F18" s="6">
        <v>1.7999999999999999E-2</v>
      </c>
      <c r="G18" s="6"/>
    </row>
    <row r="19" spans="1:13" x14ac:dyDescent="0.3">
      <c r="B19" s="3">
        <v>2501</v>
      </c>
      <c r="C19" s="6">
        <v>3.4000000000000002E-2</v>
      </c>
      <c r="D19" s="6">
        <v>4.0000000000000001E-3</v>
      </c>
      <c r="E19" s="5"/>
      <c r="F19" s="6">
        <v>1.9E-2</v>
      </c>
      <c r="G19" s="6">
        <v>6.0000000000000001E-3</v>
      </c>
    </row>
    <row r="20" spans="1:13" x14ac:dyDescent="0.3">
      <c r="B20" s="3">
        <v>2551</v>
      </c>
      <c r="C20" s="6">
        <v>3.4000000000000002E-2</v>
      </c>
      <c r="D20" s="6">
        <v>5.0000000000000001E-3</v>
      </c>
      <c r="E20" s="5"/>
      <c r="F20" s="6">
        <v>0.02</v>
      </c>
      <c r="G20" s="6">
        <v>6.9999999999999993E-3</v>
      </c>
    </row>
    <row r="21" spans="1:13" x14ac:dyDescent="0.3">
      <c r="B21" s="3">
        <v>2601</v>
      </c>
      <c r="C21" s="6">
        <v>3.5000000000000003E-2</v>
      </c>
      <c r="D21" s="6">
        <v>7.0000000000000001E-3</v>
      </c>
      <c r="E21" s="5"/>
      <c r="F21" s="6">
        <v>2.1000000000000001E-2</v>
      </c>
      <c r="G21" s="6">
        <v>8.0000000000000002E-3</v>
      </c>
    </row>
    <row r="22" spans="1:13" x14ac:dyDescent="0.3">
      <c r="B22" s="3">
        <v>2651</v>
      </c>
      <c r="C22" s="6">
        <v>3.5999999999999997E-2</v>
      </c>
      <c r="D22" s="6">
        <v>8.0000000000000002E-3</v>
      </c>
      <c r="E22" s="5"/>
      <c r="F22" s="6">
        <v>2.1000000000000001E-2</v>
      </c>
      <c r="G22" s="6">
        <v>0.01</v>
      </c>
    </row>
    <row r="23" spans="1:13" x14ac:dyDescent="0.3">
      <c r="B23" s="3">
        <v>2701</v>
      </c>
      <c r="C23" s="6">
        <v>3.5999999999999997E-2</v>
      </c>
      <c r="D23" s="6">
        <v>8.9999999999999993E-3</v>
      </c>
      <c r="E23" s="5"/>
      <c r="F23" s="6">
        <v>2.1999999999999999E-2</v>
      </c>
      <c r="G23" s="6">
        <v>1.1000000000000001E-2</v>
      </c>
    </row>
    <row r="24" spans="1:13" x14ac:dyDescent="0.3">
      <c r="B24" s="3">
        <v>2751</v>
      </c>
      <c r="C24" s="6">
        <v>3.6999999999999998E-2</v>
      </c>
      <c r="D24" s="6">
        <v>0.01</v>
      </c>
      <c r="E24" s="5"/>
      <c r="F24" s="6">
        <v>2.3E-2</v>
      </c>
      <c r="G24" s="6">
        <v>1.1000000000000001E-2</v>
      </c>
    </row>
    <row r="25" spans="1:13" x14ac:dyDescent="0.3">
      <c r="B25" s="3">
        <v>2801</v>
      </c>
      <c r="C25" s="6">
        <v>3.7999999999999999E-2</v>
      </c>
      <c r="D25" s="6">
        <v>1.0999999999999999E-2</v>
      </c>
      <c r="E25" s="5"/>
      <c r="F25" s="6">
        <v>2.4E-2</v>
      </c>
      <c r="G25" s="6">
        <v>1.2E-2</v>
      </c>
    </row>
    <row r="26" spans="1:13" x14ac:dyDescent="0.3">
      <c r="B26" s="3">
        <v>2851</v>
      </c>
      <c r="C26" s="6">
        <v>3.9E-2</v>
      </c>
      <c r="D26" s="6">
        <v>1.2E-2</v>
      </c>
      <c r="E26" s="5"/>
      <c r="F26" s="6">
        <v>2.5999999999999999E-2</v>
      </c>
      <c r="G26" s="6">
        <v>1.3000000000000001E-2</v>
      </c>
    </row>
    <row r="27" spans="1:13" x14ac:dyDescent="0.3">
      <c r="B27" s="3">
        <v>2901</v>
      </c>
      <c r="C27" s="6">
        <v>3.9E-2</v>
      </c>
      <c r="D27" s="6">
        <v>1.2999999999999999E-2</v>
      </c>
      <c r="E27" s="5"/>
      <c r="F27" s="6">
        <v>2.8000000000000001E-2</v>
      </c>
      <c r="G27" s="6">
        <v>1.3000000000000001E-2</v>
      </c>
    </row>
    <row r="28" spans="1:13" x14ac:dyDescent="0.3">
      <c r="B28" s="3">
        <v>2951</v>
      </c>
      <c r="C28" s="6">
        <v>0.04</v>
      </c>
      <c r="D28" s="6">
        <v>1.4E-2</v>
      </c>
      <c r="E28" s="5"/>
      <c r="F28" s="6">
        <v>2.9000000000000001E-2</v>
      </c>
      <c r="G28" s="6">
        <v>1.3999999999999999E-2</v>
      </c>
    </row>
    <row r="29" spans="1:13" x14ac:dyDescent="0.3">
      <c r="B29" s="3">
        <v>3001</v>
      </c>
      <c r="C29" s="6">
        <v>4.2000000000000003E-2</v>
      </c>
      <c r="D29" s="6">
        <v>1.4999999999999999E-2</v>
      </c>
      <c r="E29" s="5"/>
      <c r="F29" s="6">
        <v>3.1E-2</v>
      </c>
      <c r="G29" s="6">
        <v>1.4999999999999999E-2</v>
      </c>
    </row>
    <row r="30" spans="1:13" x14ac:dyDescent="0.3">
      <c r="B30" s="3">
        <v>3051</v>
      </c>
      <c r="C30" s="6">
        <v>4.2999999999999997E-2</v>
      </c>
      <c r="D30" s="6">
        <v>1.6E-2</v>
      </c>
      <c r="E30" s="5"/>
      <c r="F30" s="6">
        <v>3.2000000000000001E-2</v>
      </c>
      <c r="G30" s="6">
        <v>1.6E-2</v>
      </c>
    </row>
    <row r="31" spans="1:13" x14ac:dyDescent="0.3">
      <c r="B31" s="3">
        <v>3101</v>
      </c>
      <c r="C31" s="6">
        <v>4.4999999999999998E-2</v>
      </c>
      <c r="D31" s="6">
        <v>1.7000000000000001E-2</v>
      </c>
      <c r="E31" s="5"/>
      <c r="F31" s="6">
        <v>3.4000000000000002E-2</v>
      </c>
      <c r="G31" s="6">
        <v>1.7000000000000001E-2</v>
      </c>
    </row>
    <row r="32" spans="1:13" x14ac:dyDescent="0.3">
      <c r="B32" s="3">
        <v>3151</v>
      </c>
      <c r="C32" s="6">
        <v>4.5999999999999999E-2</v>
      </c>
      <c r="D32" s="6">
        <v>1.7999999999999999E-2</v>
      </c>
      <c r="E32" s="5"/>
      <c r="F32" s="6">
        <v>3.5999999999999997E-2</v>
      </c>
      <c r="G32" s="6">
        <v>1.7000000000000001E-2</v>
      </c>
    </row>
    <row r="33" spans="2:8" x14ac:dyDescent="0.3">
      <c r="B33" s="3">
        <v>3201</v>
      </c>
      <c r="C33" s="6">
        <v>4.8000000000000001E-2</v>
      </c>
      <c r="D33" s="6">
        <v>1.9E-2</v>
      </c>
      <c r="E33" s="5"/>
      <c r="F33" s="6">
        <v>3.6999999999999998E-2</v>
      </c>
      <c r="G33" s="6">
        <v>1.8000000000000002E-2</v>
      </c>
    </row>
    <row r="34" spans="2:8" x14ac:dyDescent="0.3">
      <c r="B34" s="3">
        <v>3251</v>
      </c>
      <c r="C34" s="6">
        <v>4.9000000000000002E-2</v>
      </c>
      <c r="D34" s="6">
        <v>1.9E-2</v>
      </c>
      <c r="E34" s="5"/>
      <c r="F34" s="6">
        <v>3.9E-2</v>
      </c>
      <c r="G34" s="6">
        <v>1.9E-2</v>
      </c>
    </row>
    <row r="35" spans="2:8" x14ac:dyDescent="0.3">
      <c r="B35" s="3">
        <v>3301</v>
      </c>
      <c r="C35" s="6">
        <v>5.0999999999999997E-2</v>
      </c>
      <c r="D35" s="6">
        <v>1.9E-2</v>
      </c>
      <c r="E35" s="5"/>
      <c r="F35" s="6">
        <v>4.1000000000000002E-2</v>
      </c>
      <c r="G35" s="6">
        <v>0.02</v>
      </c>
    </row>
    <row r="36" spans="2:8" x14ac:dyDescent="0.3">
      <c r="B36" s="3">
        <v>3351</v>
      </c>
      <c r="C36" s="6">
        <v>5.1999999999999998E-2</v>
      </c>
      <c r="D36" s="6">
        <v>0.02</v>
      </c>
      <c r="E36" s="5"/>
      <c r="F36" s="6">
        <v>4.2000000000000003E-2</v>
      </c>
      <c r="G36" s="6">
        <v>2.1000000000000001E-2</v>
      </c>
    </row>
    <row r="37" spans="2:8" x14ac:dyDescent="0.3">
      <c r="B37" s="3">
        <v>3401</v>
      </c>
      <c r="C37" s="6">
        <v>5.3999999999999999E-2</v>
      </c>
      <c r="D37" s="6">
        <v>0.02</v>
      </c>
      <c r="E37" s="5"/>
      <c r="F37" s="6">
        <v>4.3999999999999997E-2</v>
      </c>
      <c r="G37" s="6">
        <v>2.2000000000000002E-2</v>
      </c>
    </row>
    <row r="38" spans="2:8" x14ac:dyDescent="0.3">
      <c r="B38" s="3">
        <v>3451</v>
      </c>
      <c r="C38" s="6">
        <v>5.6000000000000001E-2</v>
      </c>
      <c r="D38" s="6">
        <v>2.1000000000000001E-2</v>
      </c>
      <c r="E38" s="5"/>
      <c r="F38" s="6">
        <v>4.4999999999999998E-2</v>
      </c>
      <c r="G38" s="6">
        <v>2.3E-2</v>
      </c>
    </row>
    <row r="39" spans="2:8" x14ac:dyDescent="0.3">
      <c r="B39" s="3">
        <v>3501</v>
      </c>
      <c r="C39" s="6">
        <v>5.8000000000000003E-2</v>
      </c>
      <c r="D39" s="6">
        <v>2.1000000000000001E-2</v>
      </c>
      <c r="E39" s="6">
        <v>2E-3</v>
      </c>
      <c r="F39" s="6">
        <v>4.7E-2</v>
      </c>
      <c r="G39" s="6">
        <v>2.5000000000000001E-2</v>
      </c>
      <c r="H39" s="2">
        <v>2E-3</v>
      </c>
    </row>
    <row r="40" spans="2:8" x14ac:dyDescent="0.3">
      <c r="B40" s="3">
        <v>3551</v>
      </c>
      <c r="C40" s="6">
        <v>5.8999999999999997E-2</v>
      </c>
      <c r="D40" s="6">
        <v>2.1000000000000001E-2</v>
      </c>
      <c r="E40" s="6">
        <v>3.0000000000000001E-3</v>
      </c>
      <c r="F40" s="6">
        <v>4.8000000000000001E-2</v>
      </c>
      <c r="G40" s="6">
        <v>2.6000000000000002E-2</v>
      </c>
      <c r="H40" s="2">
        <v>3.0000000000000001E-3</v>
      </c>
    </row>
    <row r="41" spans="2:8" x14ac:dyDescent="0.3">
      <c r="B41" s="3">
        <v>3601</v>
      </c>
      <c r="C41" s="6">
        <v>6.0999999999999999E-2</v>
      </c>
      <c r="D41" s="6">
        <v>2.1999999999999999E-2</v>
      </c>
      <c r="E41" s="6">
        <v>4.0000000000000001E-3</v>
      </c>
      <c r="F41" s="6">
        <v>0.05</v>
      </c>
      <c r="G41" s="6">
        <v>2.7000000000000003E-2</v>
      </c>
      <c r="H41" s="2">
        <v>4.0000000000000001E-3</v>
      </c>
    </row>
    <row r="42" spans="2:8" x14ac:dyDescent="0.3">
      <c r="B42" s="3">
        <v>3651</v>
      </c>
      <c r="C42" s="6">
        <v>6.2E-2</v>
      </c>
      <c r="D42" s="6">
        <v>2.1999999999999999E-2</v>
      </c>
      <c r="E42" s="6">
        <v>5.0000000000000001E-3</v>
      </c>
      <c r="F42" s="6">
        <v>5.0999999999999997E-2</v>
      </c>
      <c r="G42" s="6">
        <v>2.8999999999999998E-2</v>
      </c>
      <c r="H42" s="2">
        <v>5.0000000000000001E-3</v>
      </c>
    </row>
    <row r="43" spans="2:8" x14ac:dyDescent="0.3">
      <c r="B43" s="3">
        <v>3701</v>
      </c>
      <c r="C43" s="6">
        <v>6.4000000000000001E-2</v>
      </c>
      <c r="D43" s="6">
        <v>2.3E-2</v>
      </c>
      <c r="E43" s="6">
        <v>5.0000000000000001E-3</v>
      </c>
      <c r="F43" s="6">
        <v>5.2999999999999999E-2</v>
      </c>
      <c r="G43" s="6">
        <v>0.03</v>
      </c>
      <c r="H43" s="2">
        <v>5.0000000000000001E-3</v>
      </c>
    </row>
    <row r="44" spans="2:8" x14ac:dyDescent="0.3">
      <c r="B44" s="3">
        <v>3751</v>
      </c>
      <c r="C44" s="6">
        <v>6.5000000000000002E-2</v>
      </c>
      <c r="D44" s="6">
        <v>2.4E-2</v>
      </c>
      <c r="E44" s="6">
        <v>6.0000000000000001E-3</v>
      </c>
      <c r="F44" s="6">
        <v>5.5E-2</v>
      </c>
      <c r="G44" s="6">
        <v>3.2000000000000001E-2</v>
      </c>
      <c r="H44" s="2">
        <v>6.0000000000000001E-3</v>
      </c>
    </row>
    <row r="45" spans="2:8" x14ac:dyDescent="0.3">
      <c r="B45" s="3">
        <v>3801</v>
      </c>
      <c r="C45" s="6">
        <v>6.7000000000000004E-2</v>
      </c>
      <c r="D45" s="6">
        <v>2.4E-2</v>
      </c>
      <c r="E45" s="6">
        <v>7.0000000000000001E-3</v>
      </c>
      <c r="F45" s="6">
        <v>5.6000000000000001E-2</v>
      </c>
      <c r="G45" s="6">
        <v>3.3000000000000002E-2</v>
      </c>
      <c r="H45" s="2">
        <v>7.0000000000000001E-3</v>
      </c>
    </row>
    <row r="46" spans="2:8" x14ac:dyDescent="0.3">
      <c r="B46" s="3">
        <v>3851</v>
      </c>
      <c r="C46" s="6">
        <v>6.8000000000000005E-2</v>
      </c>
      <c r="D46" s="6">
        <v>2.5000000000000001E-2</v>
      </c>
      <c r="E46" s="6">
        <v>8.0000000000000002E-3</v>
      </c>
      <c r="F46" s="6">
        <v>5.8000000000000003E-2</v>
      </c>
      <c r="G46" s="6">
        <v>3.5000000000000003E-2</v>
      </c>
      <c r="H46" s="2">
        <v>8.0000000000000002E-3</v>
      </c>
    </row>
    <row r="47" spans="2:8" x14ac:dyDescent="0.3">
      <c r="B47" s="3">
        <v>3901</v>
      </c>
      <c r="C47" s="6">
        <v>7.0000000000000007E-2</v>
      </c>
      <c r="D47" s="6">
        <v>2.5000000000000001E-2</v>
      </c>
      <c r="E47" s="6">
        <v>8.9999999999999993E-3</v>
      </c>
      <c r="F47" s="6">
        <v>0.06</v>
      </c>
      <c r="G47" s="6">
        <v>3.6000000000000004E-2</v>
      </c>
      <c r="H47" s="2">
        <v>8.9999999999999993E-3</v>
      </c>
    </row>
    <row r="48" spans="2:8" x14ac:dyDescent="0.3">
      <c r="B48" s="3">
        <v>3951</v>
      </c>
      <c r="C48" s="6">
        <v>7.0999999999999994E-2</v>
      </c>
      <c r="D48" s="6">
        <v>2.5999999999999999E-2</v>
      </c>
      <c r="E48" s="6">
        <v>0.01</v>
      </c>
      <c r="F48" s="6">
        <v>6.0999999999999999E-2</v>
      </c>
      <c r="G48" s="6">
        <v>3.7000000000000005E-2</v>
      </c>
      <c r="H48" s="2">
        <v>0.01</v>
      </c>
    </row>
    <row r="49" spans="2:8" x14ac:dyDescent="0.3">
      <c r="B49" s="3">
        <v>4001</v>
      </c>
      <c r="C49" s="6">
        <v>7.1999999999999995E-2</v>
      </c>
      <c r="D49" s="6">
        <v>2.7E-2</v>
      </c>
      <c r="E49" s="6">
        <v>0.01</v>
      </c>
      <c r="F49" s="6">
        <v>6.3E-2</v>
      </c>
      <c r="G49" s="6">
        <v>3.7999999999999999E-2</v>
      </c>
      <c r="H49" s="2">
        <v>0.01</v>
      </c>
    </row>
    <row r="50" spans="2:8" x14ac:dyDescent="0.3">
      <c r="B50" s="3">
        <v>4051</v>
      </c>
      <c r="C50" s="6">
        <v>7.2999999999999995E-2</v>
      </c>
      <c r="D50" s="6">
        <v>2.8000000000000001E-2</v>
      </c>
      <c r="E50" s="6">
        <v>1.0999999999999999E-2</v>
      </c>
      <c r="F50" s="6">
        <v>6.5000000000000002E-2</v>
      </c>
      <c r="G50" s="6">
        <v>0.04</v>
      </c>
      <c r="H50" s="2">
        <v>1.0999999999999999E-2</v>
      </c>
    </row>
    <row r="51" spans="2:8" x14ac:dyDescent="0.3">
      <c r="B51" s="3">
        <v>4101</v>
      </c>
      <c r="C51" s="6">
        <v>7.4999999999999997E-2</v>
      </c>
      <c r="D51" s="6">
        <v>2.8000000000000001E-2</v>
      </c>
      <c r="E51" s="6">
        <v>1.2E-2</v>
      </c>
      <c r="F51" s="6">
        <v>6.6000000000000003E-2</v>
      </c>
      <c r="G51" s="6">
        <v>4.0999999999999995E-2</v>
      </c>
      <c r="H51" s="2">
        <v>1.2E-2</v>
      </c>
    </row>
    <row r="52" spans="2:8" x14ac:dyDescent="0.3">
      <c r="B52" s="3">
        <v>4151</v>
      </c>
      <c r="C52" s="6">
        <v>7.5999999999999998E-2</v>
      </c>
      <c r="D52" s="6">
        <v>2.9000000000000001E-2</v>
      </c>
      <c r="E52" s="6">
        <v>1.2999999999999999E-2</v>
      </c>
      <c r="F52" s="6">
        <v>6.8000000000000005E-2</v>
      </c>
      <c r="G52" s="6">
        <v>4.2000000000000003E-2</v>
      </c>
      <c r="H52" s="2">
        <v>1.2999999999999999E-2</v>
      </c>
    </row>
    <row r="53" spans="2:8" x14ac:dyDescent="0.3">
      <c r="B53" s="3">
        <v>4201</v>
      </c>
      <c r="C53" s="6">
        <v>7.6999999999999999E-2</v>
      </c>
      <c r="D53" s="6">
        <v>2.9000000000000001E-2</v>
      </c>
      <c r="E53" s="6">
        <v>1.2999999999999999E-2</v>
      </c>
      <c r="F53" s="6">
        <v>6.9000000000000006E-2</v>
      </c>
      <c r="G53" s="6">
        <v>4.2999999999999997E-2</v>
      </c>
      <c r="H53" s="2">
        <v>1.2999999999999999E-2</v>
      </c>
    </row>
    <row r="54" spans="2:8" x14ac:dyDescent="0.3">
      <c r="B54" s="3">
        <v>4251</v>
      </c>
      <c r="C54" s="6">
        <v>7.8E-2</v>
      </c>
      <c r="D54" s="6">
        <v>0.03</v>
      </c>
      <c r="E54" s="6">
        <v>1.4E-2</v>
      </c>
      <c r="F54" s="6">
        <v>7.0999999999999994E-2</v>
      </c>
      <c r="G54" s="6">
        <v>4.4999999999999998E-2</v>
      </c>
      <c r="H54" s="2">
        <v>1.4E-2</v>
      </c>
    </row>
    <row r="55" spans="2:8" x14ac:dyDescent="0.3">
      <c r="B55" s="3">
        <v>4301</v>
      </c>
      <c r="C55" s="6">
        <v>7.9000000000000001E-2</v>
      </c>
      <c r="D55" s="6">
        <v>0.03</v>
      </c>
      <c r="E55" s="6">
        <v>1.4E-2</v>
      </c>
      <c r="F55" s="6">
        <v>7.1999999999999995E-2</v>
      </c>
      <c r="G55" s="6">
        <v>4.7E-2</v>
      </c>
      <c r="H55" s="2">
        <v>1.4E-2</v>
      </c>
    </row>
    <row r="56" spans="2:8" x14ac:dyDescent="0.3">
      <c r="B56" s="3">
        <v>4351</v>
      </c>
      <c r="C56" s="6">
        <v>8.1000000000000003E-2</v>
      </c>
      <c r="D56" s="6">
        <v>3.1E-2</v>
      </c>
      <c r="E56" s="6">
        <v>1.4999999999999999E-2</v>
      </c>
      <c r="F56" s="6">
        <v>7.3999999999999996E-2</v>
      </c>
      <c r="G56" s="6">
        <v>4.8000000000000001E-2</v>
      </c>
      <c r="H56" s="2">
        <v>1.4999999999999999E-2</v>
      </c>
    </row>
    <row r="57" spans="2:8" x14ac:dyDescent="0.3">
      <c r="B57" s="3">
        <v>4401</v>
      </c>
      <c r="C57" s="6">
        <v>8.2000000000000003E-2</v>
      </c>
      <c r="D57" s="6">
        <v>3.2000000000000001E-2</v>
      </c>
      <c r="E57" s="6">
        <v>1.4999999999999999E-2</v>
      </c>
      <c r="F57" s="6">
        <v>7.4999999999999997E-2</v>
      </c>
      <c r="G57" s="6">
        <v>0.05</v>
      </c>
      <c r="H57" s="2">
        <v>1.4999999999999999E-2</v>
      </c>
    </row>
    <row r="58" spans="2:8" x14ac:dyDescent="0.3">
      <c r="B58" s="3">
        <v>4451</v>
      </c>
      <c r="C58" s="6">
        <v>8.3000000000000004E-2</v>
      </c>
      <c r="D58" s="6">
        <v>3.2000000000000001E-2</v>
      </c>
      <c r="E58" s="6">
        <v>1.4999999999999999E-2</v>
      </c>
      <c r="F58" s="6">
        <v>7.6999999999999999E-2</v>
      </c>
      <c r="G58" s="6">
        <v>5.2000000000000005E-2</v>
      </c>
      <c r="H58" s="2">
        <v>1.4999999999999999E-2</v>
      </c>
    </row>
    <row r="59" spans="2:8" x14ac:dyDescent="0.3">
      <c r="B59" s="3">
        <v>4501</v>
      </c>
      <c r="C59" s="6">
        <v>8.4000000000000005E-2</v>
      </c>
      <c r="D59" s="6">
        <v>3.3000000000000002E-2</v>
      </c>
      <c r="E59" s="6">
        <v>1.6E-2</v>
      </c>
      <c r="F59" s="6">
        <v>7.8E-2</v>
      </c>
      <c r="G59" s="6">
        <v>5.2999999999999999E-2</v>
      </c>
      <c r="H59" s="2">
        <v>1.6E-2</v>
      </c>
    </row>
    <row r="60" spans="2:8" x14ac:dyDescent="0.3">
      <c r="B60" s="3">
        <v>4551</v>
      </c>
      <c r="C60" s="6">
        <v>8.5000000000000006E-2</v>
      </c>
      <c r="D60" s="6">
        <v>3.4000000000000002E-2</v>
      </c>
      <c r="E60" s="6">
        <v>1.6E-2</v>
      </c>
      <c r="F60" s="6">
        <v>0.08</v>
      </c>
      <c r="G60" s="6">
        <v>5.5E-2</v>
      </c>
      <c r="H60" s="2">
        <v>1.6E-2</v>
      </c>
    </row>
    <row r="61" spans="2:8" x14ac:dyDescent="0.3">
      <c r="B61" s="3">
        <v>4601</v>
      </c>
      <c r="C61" s="6">
        <v>8.6999999999999994E-2</v>
      </c>
      <c r="D61" s="6">
        <v>3.5000000000000003E-2</v>
      </c>
      <c r="E61" s="6">
        <v>1.6E-2</v>
      </c>
      <c r="F61" s="6">
        <v>8.1000000000000003E-2</v>
      </c>
      <c r="G61" s="6">
        <v>5.5999999999999994E-2</v>
      </c>
      <c r="H61" s="2">
        <v>1.6E-2</v>
      </c>
    </row>
    <row r="62" spans="2:8" x14ac:dyDescent="0.3">
      <c r="B62" s="3">
        <v>4651</v>
      </c>
      <c r="C62" s="6">
        <v>8.7999999999999995E-2</v>
      </c>
      <c r="D62" s="6">
        <v>3.5999999999999997E-2</v>
      </c>
      <c r="E62" s="6">
        <v>1.7000000000000001E-2</v>
      </c>
      <c r="F62" s="6">
        <v>8.3000000000000004E-2</v>
      </c>
      <c r="G62" s="6">
        <v>5.7999999999999996E-2</v>
      </c>
      <c r="H62" s="2">
        <v>1.7000000000000001E-2</v>
      </c>
    </row>
    <row r="63" spans="2:8" x14ac:dyDescent="0.3">
      <c r="B63" s="3">
        <v>4701</v>
      </c>
      <c r="C63" s="6">
        <v>8.8999999999999996E-2</v>
      </c>
      <c r="D63" s="6">
        <v>3.6999999999999998E-2</v>
      </c>
      <c r="E63" s="6">
        <v>1.7000000000000001E-2</v>
      </c>
      <c r="F63" s="6">
        <v>8.4000000000000005E-2</v>
      </c>
      <c r="G63" s="6">
        <v>5.9000000000000004E-2</v>
      </c>
      <c r="H63" s="2">
        <v>1.7000000000000001E-2</v>
      </c>
    </row>
    <row r="64" spans="2:8" x14ac:dyDescent="0.3">
      <c r="B64" s="3">
        <v>4751</v>
      </c>
      <c r="C64" s="6">
        <v>0.09</v>
      </c>
      <c r="D64" s="6">
        <v>3.7999999999999999E-2</v>
      </c>
      <c r="E64" s="6">
        <v>1.7999999999999999E-2</v>
      </c>
      <c r="F64" s="6">
        <v>8.5999999999999993E-2</v>
      </c>
      <c r="G64" s="6">
        <v>6.0999999999999999E-2</v>
      </c>
      <c r="H64" s="2">
        <v>1.7999999999999999E-2</v>
      </c>
    </row>
    <row r="65" spans="2:8" x14ac:dyDescent="0.3">
      <c r="B65" s="3">
        <v>4801</v>
      </c>
      <c r="C65" s="6">
        <v>9.1999999999999998E-2</v>
      </c>
      <c r="D65" s="6">
        <v>3.9E-2</v>
      </c>
      <c r="E65" s="6">
        <v>1.7999999999999999E-2</v>
      </c>
      <c r="F65" s="6">
        <v>8.6999999999999994E-2</v>
      </c>
      <c r="G65" s="6">
        <v>6.2E-2</v>
      </c>
      <c r="H65" s="2">
        <v>1.7999999999999999E-2</v>
      </c>
    </row>
    <row r="66" spans="2:8" x14ac:dyDescent="0.3">
      <c r="B66" s="3">
        <v>4851</v>
      </c>
      <c r="C66" s="6">
        <v>9.2999999999999999E-2</v>
      </c>
      <c r="D66" s="6">
        <v>0.04</v>
      </c>
      <c r="E66" s="6">
        <v>1.9E-2</v>
      </c>
      <c r="F66" s="6">
        <v>8.8999999999999996E-2</v>
      </c>
      <c r="G66" s="6">
        <v>6.4000000000000001E-2</v>
      </c>
      <c r="H66" s="2">
        <v>1.9E-2</v>
      </c>
    </row>
    <row r="67" spans="2:8" x14ac:dyDescent="0.3">
      <c r="B67" s="3">
        <v>4901</v>
      </c>
      <c r="C67" s="6">
        <v>9.4E-2</v>
      </c>
      <c r="D67" s="6">
        <v>4.1000000000000002E-2</v>
      </c>
      <c r="E67" s="6">
        <v>1.9E-2</v>
      </c>
      <c r="F67" s="6">
        <v>0.09</v>
      </c>
      <c r="G67" s="6">
        <v>6.5000000000000002E-2</v>
      </c>
      <c r="H67" s="2">
        <v>1.9E-2</v>
      </c>
    </row>
    <row r="68" spans="2:8" x14ac:dyDescent="0.3">
      <c r="B68" s="3">
        <v>4951</v>
      </c>
      <c r="C68" s="6">
        <v>9.5000000000000001E-2</v>
      </c>
      <c r="D68" s="6">
        <v>4.1000000000000002E-2</v>
      </c>
      <c r="E68" s="7">
        <v>0.02</v>
      </c>
      <c r="F68" s="7">
        <v>9.0999999999999998E-2</v>
      </c>
      <c r="G68" s="7">
        <v>6.7000000000000004E-2</v>
      </c>
      <c r="H68" s="2">
        <v>0.02</v>
      </c>
    </row>
    <row r="69" spans="2:8" x14ac:dyDescent="0.3">
      <c r="B69" s="3">
        <v>5001</v>
      </c>
      <c r="C69" s="7">
        <v>9.6000000000000002E-2</v>
      </c>
      <c r="D69" s="7">
        <v>4.2000000000000003E-2</v>
      </c>
      <c r="E69" s="7">
        <v>0.02</v>
      </c>
      <c r="F69" s="7">
        <v>9.1999999999999998E-2</v>
      </c>
      <c r="G69" s="7">
        <v>6.8000000000000005E-2</v>
      </c>
      <c r="H69" s="2">
        <v>0.02</v>
      </c>
    </row>
    <row r="70" spans="2:8" x14ac:dyDescent="0.3">
      <c r="B70" s="3">
        <v>5051</v>
      </c>
      <c r="C70" s="7">
        <v>9.6999999999999989E-2</v>
      </c>
      <c r="D70" s="7">
        <v>4.3999999999999997E-2</v>
      </c>
      <c r="E70" s="7">
        <v>2.1000000000000001E-2</v>
      </c>
      <c r="F70" s="7">
        <v>9.4E-2</v>
      </c>
      <c r="G70" s="7">
        <v>6.9000000000000006E-2</v>
      </c>
      <c r="H70" s="2">
        <v>2.1000000000000001E-2</v>
      </c>
    </row>
    <row r="71" spans="2:8" x14ac:dyDescent="0.3">
      <c r="B71" s="3">
        <v>5101</v>
      </c>
      <c r="C71" s="7">
        <v>9.8000000000000004E-2</v>
      </c>
      <c r="D71" s="7">
        <v>4.4999999999999998E-2</v>
      </c>
      <c r="E71" s="7">
        <v>2.1000000000000001E-2</v>
      </c>
      <c r="F71" s="7">
        <v>9.6000000000000002E-2</v>
      </c>
      <c r="G71" s="7">
        <v>7.0999999999999994E-2</v>
      </c>
      <c r="H71" s="2">
        <v>2.1000000000000001E-2</v>
      </c>
    </row>
    <row r="72" spans="2:8" x14ac:dyDescent="0.3">
      <c r="B72" s="3">
        <v>5151</v>
      </c>
      <c r="C72" s="7">
        <v>9.9000000000000005E-2</v>
      </c>
      <c r="D72" s="7">
        <v>4.5999999999999999E-2</v>
      </c>
      <c r="E72" s="7">
        <v>2.1999999999999999E-2</v>
      </c>
      <c r="F72" s="7">
        <v>9.7000000000000003E-2</v>
      </c>
      <c r="G72" s="7">
        <v>7.2000000000000008E-2</v>
      </c>
      <c r="H72" s="2">
        <v>2.1999999999999999E-2</v>
      </c>
    </row>
    <row r="73" spans="2:8" x14ac:dyDescent="0.3">
      <c r="B73" s="3">
        <v>5201</v>
      </c>
      <c r="C73" s="7">
        <v>0.1</v>
      </c>
      <c r="D73" s="7">
        <v>4.5999999999999999E-2</v>
      </c>
      <c r="E73" s="7">
        <v>2.1999999999999999E-2</v>
      </c>
      <c r="F73" s="7">
        <v>9.9000000000000005E-2</v>
      </c>
      <c r="G73" s="7">
        <v>7.400000000000001E-2</v>
      </c>
      <c r="H73" s="2">
        <v>2.1999999999999999E-2</v>
      </c>
    </row>
    <row r="74" spans="2:8" x14ac:dyDescent="0.3">
      <c r="B74" s="3">
        <v>5251</v>
      </c>
      <c r="C74" s="7">
        <v>0.10099999999999999</v>
      </c>
      <c r="D74" s="7">
        <v>4.8000000000000001E-2</v>
      </c>
      <c r="E74" s="7">
        <v>2.3E-2</v>
      </c>
      <c r="F74" s="7">
        <v>0.1</v>
      </c>
      <c r="G74" s="7">
        <v>7.4999999999999997E-2</v>
      </c>
      <c r="H74" s="2">
        <v>2.3E-2</v>
      </c>
    </row>
    <row r="75" spans="2:8" x14ac:dyDescent="0.3">
      <c r="B75" s="3">
        <v>5301</v>
      </c>
      <c r="C75" s="7">
        <v>0.10199999999999999</v>
      </c>
      <c r="D75" s="7">
        <v>4.9000000000000002E-2</v>
      </c>
      <c r="E75" s="7">
        <v>2.3E-2</v>
      </c>
      <c r="F75" s="7">
        <v>0.10199999999999999</v>
      </c>
      <c r="G75" s="7">
        <v>7.6999999999999999E-2</v>
      </c>
      <c r="H75" s="2">
        <v>2.3E-2</v>
      </c>
    </row>
    <row r="76" spans="2:8" x14ac:dyDescent="0.3">
      <c r="B76" s="3">
        <v>5351</v>
      </c>
      <c r="C76" s="7">
        <v>0.10300000000000001</v>
      </c>
      <c r="D76" s="7">
        <v>4.9000000000000002E-2</v>
      </c>
      <c r="E76" s="7">
        <v>2.3E-2</v>
      </c>
      <c r="F76" s="7">
        <v>0.10299999999999999</v>
      </c>
      <c r="G76" s="7">
        <v>7.8E-2</v>
      </c>
      <c r="H76" s="2">
        <v>2.3E-2</v>
      </c>
    </row>
    <row r="77" spans="2:8" x14ac:dyDescent="0.3">
      <c r="B77" s="3">
        <v>5401</v>
      </c>
      <c r="C77" s="7">
        <v>0.10400000000000001</v>
      </c>
      <c r="D77" s="7">
        <v>0.05</v>
      </c>
      <c r="E77" s="7">
        <v>2.4E-2</v>
      </c>
      <c r="F77" s="7">
        <v>0.104</v>
      </c>
      <c r="G77" s="7">
        <v>7.9000000000000001E-2</v>
      </c>
      <c r="H77" s="2">
        <v>2.4E-2</v>
      </c>
    </row>
    <row r="78" spans="2:8" x14ac:dyDescent="0.3">
      <c r="B78" s="3">
        <v>5451</v>
      </c>
      <c r="C78" s="7">
        <v>0.105</v>
      </c>
      <c r="D78" s="7">
        <v>5.0999999999999997E-2</v>
      </c>
      <c r="E78" s="7">
        <v>2.4E-2</v>
      </c>
      <c r="F78" s="7">
        <v>0.105</v>
      </c>
      <c r="G78" s="7">
        <v>0.08</v>
      </c>
      <c r="H78" s="2">
        <v>2.4E-2</v>
      </c>
    </row>
    <row r="79" spans="2:8" x14ac:dyDescent="0.3">
      <c r="B79" s="3">
        <v>5501</v>
      </c>
      <c r="C79" s="7">
        <v>0.106</v>
      </c>
      <c r="D79" s="7">
        <v>5.1999999999999998E-2</v>
      </c>
      <c r="E79" s="7">
        <v>2.5000000000000001E-2</v>
      </c>
      <c r="F79" s="7">
        <v>0.106</v>
      </c>
      <c r="G79" s="7">
        <v>8.1000000000000003E-2</v>
      </c>
      <c r="H79" s="2">
        <v>2.5000000000000001E-2</v>
      </c>
    </row>
    <row r="80" spans="2:8" x14ac:dyDescent="0.3">
      <c r="B80" s="3">
        <v>5551</v>
      </c>
      <c r="C80" s="7">
        <v>0.107</v>
      </c>
      <c r="D80" s="7">
        <v>5.2999999999999999E-2</v>
      </c>
      <c r="E80" s="7">
        <v>2.5999999999999999E-2</v>
      </c>
      <c r="F80" s="7">
        <v>0.107</v>
      </c>
      <c r="G80" s="7">
        <v>8.199999999999999E-2</v>
      </c>
      <c r="H80" s="2">
        <v>2.5999999999999999E-2</v>
      </c>
    </row>
    <row r="81" spans="2:8" x14ac:dyDescent="0.3">
      <c r="B81" s="3">
        <v>5601</v>
      </c>
      <c r="C81" s="7">
        <v>0.10800000000000001</v>
      </c>
      <c r="D81" s="7">
        <v>5.3999999999999999E-2</v>
      </c>
      <c r="E81" s="7">
        <v>2.5999999999999999E-2</v>
      </c>
      <c r="F81" s="7">
        <v>0.108</v>
      </c>
      <c r="G81" s="7">
        <v>8.199999999999999E-2</v>
      </c>
      <c r="H81" s="2">
        <v>2.5999999999999999E-2</v>
      </c>
    </row>
    <row r="82" spans="2:8" x14ac:dyDescent="0.3">
      <c r="B82" s="3">
        <v>5651</v>
      </c>
      <c r="C82" s="7">
        <v>0.109</v>
      </c>
      <c r="D82" s="7">
        <v>5.3999999999999999E-2</v>
      </c>
      <c r="E82" s="7">
        <v>2.7E-2</v>
      </c>
      <c r="F82" s="7">
        <v>0.109</v>
      </c>
      <c r="G82" s="7">
        <v>8.3000000000000004E-2</v>
      </c>
      <c r="H82" s="2">
        <v>2.7E-2</v>
      </c>
    </row>
    <row r="83" spans="2:8" x14ac:dyDescent="0.3">
      <c r="B83" s="3">
        <v>5701</v>
      </c>
      <c r="C83" s="7">
        <v>0.11</v>
      </c>
      <c r="D83" s="7">
        <v>5.5E-2</v>
      </c>
      <c r="E83" s="7">
        <v>2.8000000000000001E-2</v>
      </c>
      <c r="F83" s="7">
        <v>0.109</v>
      </c>
      <c r="G83" s="7">
        <v>8.4000000000000005E-2</v>
      </c>
      <c r="H83" s="2">
        <v>2.8000000000000001E-2</v>
      </c>
    </row>
    <row r="84" spans="2:8" x14ac:dyDescent="0.3">
      <c r="B84" s="3">
        <v>5751</v>
      </c>
      <c r="C84" s="7">
        <v>0.111</v>
      </c>
      <c r="D84" s="7">
        <v>5.6000000000000001E-2</v>
      </c>
      <c r="E84" s="7">
        <v>2.9000000000000001E-2</v>
      </c>
      <c r="F84" s="7">
        <v>0.11</v>
      </c>
      <c r="G84" s="7">
        <v>8.5000000000000006E-2</v>
      </c>
      <c r="H84" s="2">
        <v>2.9000000000000001E-2</v>
      </c>
    </row>
    <row r="85" spans="2:8" x14ac:dyDescent="0.3">
      <c r="B85" s="3">
        <v>5801</v>
      </c>
      <c r="C85" s="7">
        <v>0.11199999999999999</v>
      </c>
      <c r="D85" s="7">
        <v>5.7000000000000002E-2</v>
      </c>
      <c r="E85" s="7">
        <v>2.9000000000000001E-2</v>
      </c>
      <c r="F85" s="7">
        <v>0.111</v>
      </c>
      <c r="G85" s="7">
        <v>8.5999999999999993E-2</v>
      </c>
      <c r="H85" s="2">
        <v>2.9000000000000001E-2</v>
      </c>
    </row>
    <row r="86" spans="2:8" x14ac:dyDescent="0.3">
      <c r="B86" s="3">
        <v>5851</v>
      </c>
      <c r="C86" s="7">
        <v>0.113</v>
      </c>
      <c r="D86" s="7">
        <v>5.8000000000000003E-2</v>
      </c>
      <c r="E86" s="7">
        <v>0.03</v>
      </c>
      <c r="F86" s="7">
        <v>0.111</v>
      </c>
      <c r="G86" s="7">
        <v>8.6999999999999994E-2</v>
      </c>
      <c r="H86" s="2">
        <v>0.03</v>
      </c>
    </row>
    <row r="87" spans="2:8" x14ac:dyDescent="0.3">
      <c r="B87" s="3">
        <v>5901</v>
      </c>
      <c r="C87" s="7">
        <v>0.114</v>
      </c>
      <c r="D87" s="7">
        <v>5.8000000000000003E-2</v>
      </c>
      <c r="E87" s="7">
        <v>3.1E-2</v>
      </c>
      <c r="F87" s="7">
        <v>0.112</v>
      </c>
      <c r="G87" s="7">
        <v>8.8000000000000009E-2</v>
      </c>
      <c r="H87" s="2">
        <v>3.1E-2</v>
      </c>
    </row>
    <row r="88" spans="2:8" x14ac:dyDescent="0.3">
      <c r="B88" s="3">
        <v>5951</v>
      </c>
      <c r="C88" s="7">
        <v>0.115</v>
      </c>
      <c r="D88" s="7">
        <v>5.8999999999999997E-2</v>
      </c>
      <c r="E88" s="7">
        <v>3.2000000000000001E-2</v>
      </c>
      <c r="F88" s="7">
        <v>0.113</v>
      </c>
      <c r="G88" s="7">
        <v>8.900000000000001E-2</v>
      </c>
      <c r="H88" s="2">
        <v>3.2000000000000001E-2</v>
      </c>
    </row>
    <row r="89" spans="2:8" x14ac:dyDescent="0.3">
      <c r="B89" s="3">
        <v>6001</v>
      </c>
      <c r="C89" s="7">
        <v>0.11599999999999999</v>
      </c>
      <c r="D89" s="7">
        <v>0.06</v>
      </c>
      <c r="E89" s="7">
        <v>3.2000000000000001E-2</v>
      </c>
      <c r="F89" s="7">
        <v>0.114</v>
      </c>
      <c r="G89" s="7">
        <v>8.900000000000001E-2</v>
      </c>
      <c r="H89" s="2">
        <v>3.2000000000000001E-2</v>
      </c>
    </row>
    <row r="90" spans="2:8" x14ac:dyDescent="0.3">
      <c r="B90" s="3">
        <v>6051</v>
      </c>
      <c r="C90" s="7">
        <v>0.11699999999999999</v>
      </c>
      <c r="D90" s="7">
        <v>6.0999999999999999E-2</v>
      </c>
      <c r="E90" s="7">
        <v>3.3000000000000002E-2</v>
      </c>
      <c r="F90" s="7">
        <v>0.114</v>
      </c>
      <c r="G90" s="7">
        <v>0.09</v>
      </c>
      <c r="H90" s="2">
        <v>3.3000000000000002E-2</v>
      </c>
    </row>
    <row r="91" spans="2:8" x14ac:dyDescent="0.3">
      <c r="B91" s="3">
        <v>6101</v>
      </c>
      <c r="C91" s="7">
        <v>0.11800000000000001</v>
      </c>
      <c r="D91" s="7">
        <v>6.0999999999999999E-2</v>
      </c>
      <c r="E91" s="7">
        <v>3.4000000000000002E-2</v>
      </c>
      <c r="F91" s="7">
        <v>0.115</v>
      </c>
      <c r="G91" s="7">
        <v>9.0999999999999998E-2</v>
      </c>
      <c r="H91" s="2">
        <v>3.4000000000000002E-2</v>
      </c>
    </row>
    <row r="92" spans="2:8" x14ac:dyDescent="0.3">
      <c r="B92" s="3">
        <v>6151</v>
      </c>
      <c r="C92" s="7">
        <v>0.11800000000000001</v>
      </c>
      <c r="D92" s="7">
        <v>6.2E-2</v>
      </c>
      <c r="E92" s="7">
        <v>3.5000000000000003E-2</v>
      </c>
      <c r="F92" s="7">
        <v>0.11600000000000001</v>
      </c>
      <c r="G92" s="7">
        <v>9.1999999999999998E-2</v>
      </c>
      <c r="H92" s="2">
        <v>3.5000000000000003E-2</v>
      </c>
    </row>
    <row r="93" spans="2:8" x14ac:dyDescent="0.3">
      <c r="B93" s="3">
        <v>6201</v>
      </c>
      <c r="C93" s="7">
        <v>0.12</v>
      </c>
      <c r="D93" s="7">
        <v>6.4000000000000001E-2</v>
      </c>
      <c r="E93" s="7">
        <v>3.5999999999999997E-2</v>
      </c>
      <c r="F93" s="7">
        <v>0.11600000000000001</v>
      </c>
      <c r="G93" s="7">
        <v>9.3000000000000013E-2</v>
      </c>
      <c r="H93" s="2">
        <v>3.5999999999999997E-2</v>
      </c>
    </row>
    <row r="94" spans="2:8" x14ac:dyDescent="0.3">
      <c r="B94" s="3">
        <v>6251</v>
      </c>
      <c r="C94" s="7">
        <v>0.12</v>
      </c>
      <c r="D94" s="7">
        <v>6.5000000000000002E-2</v>
      </c>
      <c r="E94" s="7">
        <v>3.6999999999999998E-2</v>
      </c>
      <c r="F94" s="7">
        <v>0.11700000000000001</v>
      </c>
      <c r="G94" s="7">
        <v>9.4E-2</v>
      </c>
      <c r="H94" s="2">
        <v>3.6999999999999998E-2</v>
      </c>
    </row>
    <row r="95" spans="2:8" x14ac:dyDescent="0.3">
      <c r="B95" s="3">
        <v>6301</v>
      </c>
      <c r="C95" s="7">
        <v>0.121</v>
      </c>
      <c r="D95" s="7">
        <v>6.6000000000000003E-2</v>
      </c>
      <c r="E95" s="7">
        <v>3.6999999999999998E-2</v>
      </c>
      <c r="F95" s="7">
        <v>0.11799999999999999</v>
      </c>
      <c r="G95" s="7">
        <v>9.4E-2</v>
      </c>
      <c r="H95" s="2">
        <v>3.6999999999999998E-2</v>
      </c>
    </row>
    <row r="96" spans="2:8" x14ac:dyDescent="0.3">
      <c r="B96" s="3">
        <v>6351</v>
      </c>
      <c r="C96" s="7">
        <v>0.122</v>
      </c>
      <c r="D96" s="7">
        <v>6.7000000000000004E-2</v>
      </c>
      <c r="E96" s="7">
        <v>3.7999999999999999E-2</v>
      </c>
      <c r="F96" s="7">
        <v>0.11899999999999999</v>
      </c>
      <c r="G96" s="7">
        <v>9.5000000000000001E-2</v>
      </c>
      <c r="H96" s="2">
        <v>3.7999999999999999E-2</v>
      </c>
    </row>
    <row r="97" spans="2:8" x14ac:dyDescent="0.3">
      <c r="B97" s="3">
        <v>6401</v>
      </c>
      <c r="C97" s="7">
        <v>0.12300000000000001</v>
      </c>
      <c r="D97" s="7">
        <v>6.8000000000000005E-2</v>
      </c>
      <c r="E97" s="7">
        <v>3.9E-2</v>
      </c>
      <c r="F97" s="7">
        <v>0.11899999999999999</v>
      </c>
      <c r="G97" s="7">
        <v>9.6000000000000002E-2</v>
      </c>
      <c r="H97" s="2">
        <v>3.9E-2</v>
      </c>
    </row>
    <row r="98" spans="2:8" x14ac:dyDescent="0.3">
      <c r="B98" s="3">
        <v>6451</v>
      </c>
      <c r="C98" s="7">
        <v>0.124</v>
      </c>
      <c r="D98" s="7">
        <v>6.9000000000000006E-2</v>
      </c>
      <c r="E98" s="7">
        <v>0.04</v>
      </c>
      <c r="F98" s="7">
        <v>0.12</v>
      </c>
      <c r="G98" s="7">
        <v>9.6999999999999989E-2</v>
      </c>
      <c r="H98" s="2">
        <v>0.04</v>
      </c>
    </row>
    <row r="99" spans="2:8" x14ac:dyDescent="0.3">
      <c r="B99" s="3">
        <v>6501</v>
      </c>
      <c r="C99" s="7">
        <v>0.125</v>
      </c>
      <c r="D99" s="7">
        <v>7.0000000000000007E-2</v>
      </c>
      <c r="E99" s="7">
        <v>0.04</v>
      </c>
      <c r="F99" s="7">
        <v>0.121</v>
      </c>
      <c r="G99" s="7">
        <v>9.8000000000000004E-2</v>
      </c>
      <c r="H99" s="2">
        <v>0.04</v>
      </c>
    </row>
    <row r="100" spans="2:8" x14ac:dyDescent="0.3">
      <c r="B100" s="3">
        <v>6551</v>
      </c>
      <c r="C100" s="7">
        <v>0.125</v>
      </c>
      <c r="D100" s="7">
        <v>7.0999999999999994E-2</v>
      </c>
      <c r="E100" s="7">
        <v>4.1000000000000002E-2</v>
      </c>
      <c r="F100" s="7">
        <v>0.121</v>
      </c>
      <c r="G100" s="7">
        <v>9.8000000000000004E-2</v>
      </c>
      <c r="H100" s="2">
        <v>4.1000000000000002E-2</v>
      </c>
    </row>
    <row r="101" spans="2:8" x14ac:dyDescent="0.3">
      <c r="B101" s="3">
        <v>6601</v>
      </c>
      <c r="C101" s="7">
        <v>0.126</v>
      </c>
      <c r="D101" s="7">
        <v>7.0999999999999994E-2</v>
      </c>
      <c r="E101" s="7">
        <v>4.2000000000000003E-2</v>
      </c>
      <c r="F101" s="7">
        <v>0.122</v>
      </c>
      <c r="G101" s="7">
        <v>9.9000000000000005E-2</v>
      </c>
      <c r="H101" s="2">
        <v>4.2000000000000003E-2</v>
      </c>
    </row>
    <row r="102" spans="2:8" x14ac:dyDescent="0.3">
      <c r="B102" s="3">
        <v>6651</v>
      </c>
      <c r="C102" s="7">
        <v>0.127</v>
      </c>
      <c r="D102" s="7">
        <v>7.2999999999999995E-2</v>
      </c>
      <c r="E102" s="7">
        <v>4.2999999999999997E-2</v>
      </c>
      <c r="F102" s="7">
        <v>0.123</v>
      </c>
      <c r="G102" s="7">
        <v>0.1</v>
      </c>
      <c r="H102" s="2">
        <v>4.2999999999999997E-2</v>
      </c>
    </row>
    <row r="103" spans="2:8" x14ac:dyDescent="0.3">
      <c r="B103" s="3">
        <v>6701</v>
      </c>
      <c r="C103" s="7">
        <v>0.128</v>
      </c>
      <c r="D103" s="7">
        <v>7.2999999999999995E-2</v>
      </c>
      <c r="E103" s="7">
        <v>4.2999999999999997E-2</v>
      </c>
      <c r="F103" s="7">
        <v>0.123</v>
      </c>
      <c r="G103" s="7">
        <v>0.10099999999999999</v>
      </c>
      <c r="H103" s="2">
        <v>4.3999999999999997E-2</v>
      </c>
    </row>
    <row r="104" spans="2:8" x14ac:dyDescent="0.3">
      <c r="B104" s="3">
        <v>6751</v>
      </c>
      <c r="C104" s="7">
        <v>0.129</v>
      </c>
      <c r="D104" s="7">
        <v>7.3999999999999996E-2</v>
      </c>
      <c r="E104" s="7">
        <v>4.3999999999999997E-2</v>
      </c>
      <c r="F104" s="7">
        <v>0.124</v>
      </c>
      <c r="G104" s="7">
        <v>0.10099999999999999</v>
      </c>
      <c r="H104" s="2">
        <v>4.4999999999999998E-2</v>
      </c>
    </row>
    <row r="105" spans="2:8" x14ac:dyDescent="0.3">
      <c r="B105" s="3">
        <v>6801</v>
      </c>
      <c r="C105" s="7">
        <v>0.129</v>
      </c>
      <c r="D105" s="7">
        <v>7.4999999999999997E-2</v>
      </c>
      <c r="E105" s="7">
        <v>4.4999999999999998E-2</v>
      </c>
      <c r="F105" s="7">
        <v>0.125</v>
      </c>
      <c r="G105" s="7">
        <v>0.10199999999999999</v>
      </c>
      <c r="H105" s="2">
        <v>4.5999999999999999E-2</v>
      </c>
    </row>
    <row r="106" spans="2:8" x14ac:dyDescent="0.3">
      <c r="B106" s="3">
        <v>6851</v>
      </c>
      <c r="C106" s="7">
        <v>0.13</v>
      </c>
      <c r="D106" s="7">
        <v>7.5999999999999998E-2</v>
      </c>
      <c r="E106" s="7">
        <v>4.5999999999999999E-2</v>
      </c>
      <c r="F106" s="7">
        <v>0.125</v>
      </c>
      <c r="G106" s="7">
        <v>0.10300000000000001</v>
      </c>
      <c r="H106" s="2">
        <v>4.7E-2</v>
      </c>
    </row>
    <row r="107" spans="2:8" x14ac:dyDescent="0.3">
      <c r="B107" s="3">
        <v>6901</v>
      </c>
      <c r="C107" s="7">
        <v>0.13100000000000001</v>
      </c>
      <c r="D107" s="7">
        <v>7.6999999999999999E-2</v>
      </c>
      <c r="E107" s="7">
        <v>4.5999999999999999E-2</v>
      </c>
      <c r="F107" s="7">
        <v>0.126</v>
      </c>
      <c r="G107" s="7">
        <v>0.10400000000000001</v>
      </c>
      <c r="H107" s="2">
        <v>4.7E-2</v>
      </c>
    </row>
    <row r="108" spans="2:8" x14ac:dyDescent="0.3">
      <c r="B108" s="3">
        <v>6951</v>
      </c>
      <c r="C108" s="7">
        <v>0.13200000000000001</v>
      </c>
      <c r="D108" s="7">
        <v>7.8E-2</v>
      </c>
      <c r="E108" s="7">
        <v>4.7E-2</v>
      </c>
      <c r="F108" s="7">
        <v>0.126</v>
      </c>
      <c r="G108" s="7">
        <v>0.10400000000000001</v>
      </c>
      <c r="H108" s="2">
        <v>4.8000000000000001E-2</v>
      </c>
    </row>
    <row r="109" spans="2:8" x14ac:dyDescent="0.3">
      <c r="B109" s="3">
        <v>7001</v>
      </c>
      <c r="C109" s="7">
        <v>0.13200000000000001</v>
      </c>
      <c r="D109" s="7">
        <v>7.9000000000000001E-2</v>
      </c>
      <c r="E109" s="7">
        <v>4.8000000000000001E-2</v>
      </c>
      <c r="F109" s="7">
        <v>0.127</v>
      </c>
      <c r="G109" s="7">
        <v>0.105</v>
      </c>
      <c r="H109" s="2">
        <v>4.9000000000000002E-2</v>
      </c>
    </row>
    <row r="110" spans="2:8" x14ac:dyDescent="0.3">
      <c r="B110" s="3">
        <v>7051</v>
      </c>
      <c r="C110" s="7">
        <v>0.13300000000000001</v>
      </c>
      <c r="D110" s="7">
        <v>0.08</v>
      </c>
      <c r="E110" s="7">
        <v>4.8000000000000001E-2</v>
      </c>
      <c r="F110" s="7">
        <v>0.128</v>
      </c>
      <c r="G110" s="7">
        <v>0.106</v>
      </c>
      <c r="H110" s="2">
        <v>0.05</v>
      </c>
    </row>
    <row r="111" spans="2:8" x14ac:dyDescent="0.3">
      <c r="B111" s="3">
        <v>7101</v>
      </c>
      <c r="C111" s="7">
        <v>0.13400000000000001</v>
      </c>
      <c r="D111" s="7">
        <v>8.1000000000000003E-2</v>
      </c>
      <c r="E111" s="7">
        <v>4.9000000000000002E-2</v>
      </c>
      <c r="F111" s="7">
        <v>0.128</v>
      </c>
      <c r="G111" s="7">
        <v>0.107</v>
      </c>
      <c r="H111" s="2">
        <v>0.05</v>
      </c>
    </row>
    <row r="112" spans="2:8" x14ac:dyDescent="0.3">
      <c r="B112" s="3">
        <v>7151</v>
      </c>
      <c r="C112" s="7">
        <v>0.13500000000000001</v>
      </c>
      <c r="D112" s="7">
        <v>8.2000000000000003E-2</v>
      </c>
      <c r="E112" s="7">
        <v>0.05</v>
      </c>
      <c r="F112" s="7">
        <v>0.129</v>
      </c>
      <c r="G112" s="7">
        <v>0.107</v>
      </c>
      <c r="H112" s="2">
        <v>5.0999999999999997E-2</v>
      </c>
    </row>
    <row r="113" spans="2:8" x14ac:dyDescent="0.3">
      <c r="B113" s="3">
        <v>7201</v>
      </c>
      <c r="C113" s="7">
        <v>0.13500000000000001</v>
      </c>
      <c r="D113" s="7">
        <v>8.2000000000000003E-2</v>
      </c>
      <c r="E113" s="7">
        <v>5.0999999999999997E-2</v>
      </c>
      <c r="F113" s="7">
        <v>0.13</v>
      </c>
      <c r="G113" s="7">
        <v>0.10800000000000001</v>
      </c>
      <c r="H113" s="2">
        <v>5.1999999999999998E-2</v>
      </c>
    </row>
    <row r="114" spans="2:8" x14ac:dyDescent="0.3">
      <c r="B114" s="3">
        <v>7251</v>
      </c>
      <c r="C114" s="7">
        <v>0.13600000000000001</v>
      </c>
      <c r="D114" s="7">
        <v>8.3000000000000004E-2</v>
      </c>
      <c r="E114" s="7">
        <v>5.1999999999999998E-2</v>
      </c>
      <c r="F114" s="7">
        <v>0.13</v>
      </c>
      <c r="G114" s="7">
        <v>0.109</v>
      </c>
      <c r="H114" s="2">
        <v>5.2999999999999999E-2</v>
      </c>
    </row>
    <row r="115" spans="2:8" x14ac:dyDescent="0.3">
      <c r="B115" s="3">
        <v>7301</v>
      </c>
      <c r="C115" s="7">
        <v>0.13699999999999998</v>
      </c>
      <c r="D115" s="7">
        <v>8.4000000000000005E-2</v>
      </c>
      <c r="E115" s="7">
        <v>5.2999999999999999E-2</v>
      </c>
      <c r="F115" s="7">
        <v>0.13100000000000001</v>
      </c>
      <c r="G115" s="7">
        <v>0.11</v>
      </c>
      <c r="H115" s="2">
        <v>5.3999999999999999E-2</v>
      </c>
    </row>
    <row r="116" spans="2:8" x14ac:dyDescent="0.3">
      <c r="B116" s="3">
        <v>7351</v>
      </c>
      <c r="C116" s="7">
        <v>0.13699999999999998</v>
      </c>
      <c r="D116" s="7">
        <v>8.5000000000000006E-2</v>
      </c>
      <c r="E116" s="7">
        <v>5.3999999999999999E-2</v>
      </c>
      <c r="F116" s="7">
        <v>0.13100000000000001</v>
      </c>
      <c r="G116" s="7">
        <v>0.11</v>
      </c>
      <c r="H116" s="2">
        <v>5.5E-2</v>
      </c>
    </row>
    <row r="117" spans="2:8" x14ac:dyDescent="0.3">
      <c r="B117" s="3">
        <v>7401</v>
      </c>
      <c r="C117" s="7">
        <v>0.13800000000000001</v>
      </c>
      <c r="D117" s="7">
        <v>8.5999999999999993E-2</v>
      </c>
      <c r="E117" s="7">
        <v>5.5E-2</v>
      </c>
      <c r="F117" s="7">
        <v>0.13200000000000001</v>
      </c>
      <c r="G117" s="7">
        <v>0.111</v>
      </c>
      <c r="H117" s="2">
        <v>5.6000000000000001E-2</v>
      </c>
    </row>
    <row r="118" spans="2:8" x14ac:dyDescent="0.3">
      <c r="B118" s="3">
        <v>7451</v>
      </c>
      <c r="C118" s="7">
        <v>0.13800000000000001</v>
      </c>
      <c r="D118" s="7">
        <v>8.5999999999999993E-2</v>
      </c>
      <c r="E118" s="7">
        <v>5.6000000000000001E-2</v>
      </c>
      <c r="F118" s="7">
        <v>0.13300000000000001</v>
      </c>
      <c r="G118" s="7">
        <v>0.11199999999999999</v>
      </c>
      <c r="H118" s="2">
        <v>5.7000000000000002E-2</v>
      </c>
    </row>
    <row r="119" spans="2:8" x14ac:dyDescent="0.3">
      <c r="B119" s="3">
        <v>7501</v>
      </c>
      <c r="C119" s="7">
        <v>0.13900000000000001</v>
      </c>
      <c r="D119" s="7">
        <v>8.6999999999999994E-2</v>
      </c>
      <c r="E119" s="7">
        <v>5.7000000000000002E-2</v>
      </c>
      <c r="F119" s="7">
        <v>0.13300000000000001</v>
      </c>
      <c r="G119" s="7">
        <v>0.11199999999999999</v>
      </c>
      <c r="H119" s="2">
        <v>5.8000000000000003E-2</v>
      </c>
    </row>
    <row r="120" spans="2:8" x14ac:dyDescent="0.3">
      <c r="B120" s="3">
        <v>7551</v>
      </c>
      <c r="C120" s="7">
        <v>0.14000000000000001</v>
      </c>
      <c r="D120" s="7">
        <v>8.7999999999999995E-2</v>
      </c>
      <c r="E120" s="7">
        <v>5.8000000000000003E-2</v>
      </c>
      <c r="F120" s="7">
        <v>0.13400000000000001</v>
      </c>
      <c r="G120" s="7">
        <v>0.113</v>
      </c>
      <c r="H120" s="2">
        <v>5.8999999999999997E-2</v>
      </c>
    </row>
    <row r="121" spans="2:8" x14ac:dyDescent="0.3">
      <c r="B121" s="3">
        <v>7601</v>
      </c>
      <c r="C121" s="7">
        <v>0.14000000000000001</v>
      </c>
      <c r="D121" s="7">
        <v>8.8999999999999996E-2</v>
      </c>
      <c r="E121" s="7">
        <v>5.8999999999999997E-2</v>
      </c>
      <c r="F121" s="7">
        <v>0.13400000000000001</v>
      </c>
      <c r="G121" s="7">
        <v>0.114</v>
      </c>
      <c r="H121" s="2">
        <v>0.06</v>
      </c>
    </row>
    <row r="122" spans="2:8" x14ac:dyDescent="0.3">
      <c r="B122" s="3">
        <v>7651</v>
      </c>
      <c r="C122" s="7">
        <v>0.14099999999999999</v>
      </c>
      <c r="D122" s="7">
        <v>8.8999999999999996E-2</v>
      </c>
      <c r="E122" s="7">
        <v>0.06</v>
      </c>
      <c r="F122" s="7">
        <v>0.13500000000000001</v>
      </c>
      <c r="G122" s="7">
        <v>0.114</v>
      </c>
      <c r="H122" s="2">
        <v>6.0999999999999999E-2</v>
      </c>
    </row>
    <row r="123" spans="2:8" x14ac:dyDescent="0.3">
      <c r="B123" s="3">
        <v>7701</v>
      </c>
      <c r="C123" s="7">
        <v>0.14099999999999999</v>
      </c>
      <c r="D123" s="7">
        <v>0.09</v>
      </c>
      <c r="E123" s="7">
        <v>6.0999999999999999E-2</v>
      </c>
      <c r="F123" s="7">
        <v>0.13500000000000001</v>
      </c>
      <c r="G123" s="7">
        <v>0.115</v>
      </c>
      <c r="H123" s="2">
        <v>6.2E-2</v>
      </c>
    </row>
    <row r="124" spans="2:8" x14ac:dyDescent="0.3">
      <c r="B124" s="3">
        <v>7751</v>
      </c>
      <c r="C124" s="7">
        <v>0.14199999999999999</v>
      </c>
      <c r="D124" s="7">
        <v>9.0999999999999998E-2</v>
      </c>
      <c r="E124" s="7">
        <v>6.0999999999999999E-2</v>
      </c>
      <c r="F124" s="7">
        <v>0.13600000000000001</v>
      </c>
      <c r="G124" s="7">
        <v>0.11599999999999999</v>
      </c>
      <c r="H124" s="2">
        <v>6.3E-2</v>
      </c>
    </row>
    <row r="125" spans="2:8" x14ac:dyDescent="0.3">
      <c r="B125" s="3">
        <v>7801</v>
      </c>
      <c r="C125" s="7">
        <v>0.14300000000000002</v>
      </c>
      <c r="D125" s="7">
        <v>9.1999999999999998E-2</v>
      </c>
      <c r="E125" s="7">
        <v>6.2E-2</v>
      </c>
      <c r="F125" s="7">
        <v>0.13700000000000001</v>
      </c>
      <c r="G125" s="7">
        <v>0.11599999999999999</v>
      </c>
      <c r="H125" s="2">
        <v>6.4000000000000001E-2</v>
      </c>
    </row>
    <row r="126" spans="2:8" x14ac:dyDescent="0.3">
      <c r="B126" s="3">
        <v>7851</v>
      </c>
      <c r="C126" s="7">
        <v>0.14400000000000002</v>
      </c>
      <c r="D126" s="7">
        <v>9.1999999999999998E-2</v>
      </c>
      <c r="E126" s="7">
        <v>6.3E-2</v>
      </c>
      <c r="F126" s="7">
        <v>0.13700000000000001</v>
      </c>
      <c r="G126" s="7">
        <v>0.11699999999999999</v>
      </c>
      <c r="H126" s="2">
        <v>6.5000000000000002E-2</v>
      </c>
    </row>
    <row r="127" spans="2:8" x14ac:dyDescent="0.3">
      <c r="B127" s="3">
        <v>7901</v>
      </c>
      <c r="C127" s="7">
        <v>0.14400000000000002</v>
      </c>
      <c r="D127" s="7">
        <v>9.2999999999999999E-2</v>
      </c>
      <c r="E127" s="7">
        <v>6.4000000000000001E-2</v>
      </c>
      <c r="F127" s="7">
        <v>0.13800000000000001</v>
      </c>
      <c r="G127" s="7">
        <v>0.11800000000000001</v>
      </c>
      <c r="H127" s="2">
        <v>6.6000000000000003E-2</v>
      </c>
    </row>
    <row r="128" spans="2:8" x14ac:dyDescent="0.3">
      <c r="B128" s="3">
        <v>7951</v>
      </c>
      <c r="C128" s="7">
        <v>0.14499999999999999</v>
      </c>
      <c r="D128" s="7">
        <v>9.4E-2</v>
      </c>
      <c r="E128" s="7">
        <v>6.5000000000000002E-2</v>
      </c>
      <c r="F128" s="7">
        <v>0.13800000000000001</v>
      </c>
      <c r="G128" s="7">
        <v>0.11800000000000001</v>
      </c>
      <c r="H128" s="2">
        <v>6.6000000000000003E-2</v>
      </c>
    </row>
    <row r="129" spans="2:8" x14ac:dyDescent="0.3">
      <c r="B129" s="3">
        <v>8001</v>
      </c>
      <c r="C129" s="7">
        <v>0.14599999999999999</v>
      </c>
      <c r="D129" s="7">
        <v>9.5000000000000001E-2</v>
      </c>
      <c r="E129" s="7">
        <v>6.6000000000000003E-2</v>
      </c>
      <c r="F129" s="7">
        <v>0.13900000000000001</v>
      </c>
      <c r="G129" s="7">
        <v>0.11900000000000001</v>
      </c>
      <c r="H129" s="2">
        <v>6.7000000000000004E-2</v>
      </c>
    </row>
    <row r="130" spans="2:8" x14ac:dyDescent="0.3">
      <c r="B130" s="3">
        <v>8051</v>
      </c>
      <c r="C130" s="7">
        <v>0.14599999999999999</v>
      </c>
      <c r="D130" s="7">
        <v>9.6000000000000002E-2</v>
      </c>
      <c r="E130" s="7">
        <v>6.7000000000000004E-2</v>
      </c>
      <c r="F130" s="7">
        <v>0.13900000000000001</v>
      </c>
      <c r="G130" s="7">
        <v>0.12</v>
      </c>
      <c r="H130" s="2">
        <v>6.8000000000000005E-2</v>
      </c>
    </row>
    <row r="131" spans="2:8" x14ac:dyDescent="0.3">
      <c r="B131" s="3">
        <v>8101</v>
      </c>
      <c r="C131" s="7">
        <v>0.14699999999999999</v>
      </c>
      <c r="D131" s="7">
        <v>9.6000000000000002E-2</v>
      </c>
      <c r="E131" s="7">
        <v>6.8000000000000005E-2</v>
      </c>
      <c r="F131" s="7">
        <v>0.14000000000000001</v>
      </c>
      <c r="G131" s="7">
        <v>0.12</v>
      </c>
      <c r="H131" s="2">
        <v>6.9000000000000006E-2</v>
      </c>
    </row>
    <row r="132" spans="2:8" x14ac:dyDescent="0.3">
      <c r="B132" s="3">
        <v>8151</v>
      </c>
      <c r="C132" s="7">
        <v>0.14800000000000002</v>
      </c>
      <c r="D132" s="7">
        <v>9.7000000000000003E-2</v>
      </c>
      <c r="E132" s="7">
        <v>6.8000000000000005E-2</v>
      </c>
      <c r="F132" s="7">
        <v>0.14000000000000001</v>
      </c>
      <c r="G132" s="7">
        <v>0.121</v>
      </c>
      <c r="H132" s="2">
        <v>7.0000000000000007E-2</v>
      </c>
    </row>
    <row r="133" spans="2:8" x14ac:dyDescent="0.3">
      <c r="B133" s="3">
        <v>8201</v>
      </c>
      <c r="C133" s="7">
        <v>0.14800000000000002</v>
      </c>
      <c r="D133" s="7">
        <v>9.8000000000000004E-2</v>
      </c>
      <c r="E133" s="7">
        <v>6.9000000000000006E-2</v>
      </c>
      <c r="F133" s="7">
        <v>0.14099999999999999</v>
      </c>
      <c r="G133" s="7">
        <v>0.122</v>
      </c>
      <c r="H133" s="2">
        <v>7.0999999999999994E-2</v>
      </c>
    </row>
    <row r="134" spans="2:8" x14ac:dyDescent="0.3">
      <c r="B134" s="3">
        <v>8251</v>
      </c>
      <c r="C134" s="7">
        <v>0.14899999999999999</v>
      </c>
      <c r="D134" s="7">
        <v>9.9000000000000005E-2</v>
      </c>
      <c r="E134" s="7">
        <v>7.0000000000000007E-2</v>
      </c>
      <c r="F134" s="7">
        <v>0.14099999999999999</v>
      </c>
      <c r="G134" s="7">
        <v>0.122</v>
      </c>
      <c r="H134" s="2">
        <v>7.0999999999999994E-2</v>
      </c>
    </row>
    <row r="135" spans="2:8" x14ac:dyDescent="0.3">
      <c r="B135" s="3">
        <v>8301</v>
      </c>
      <c r="C135" s="7">
        <v>0.15</v>
      </c>
      <c r="D135" s="7">
        <v>9.9000000000000005E-2</v>
      </c>
      <c r="E135" s="7">
        <v>7.0999999999999994E-2</v>
      </c>
      <c r="F135" s="7">
        <v>0.14199999999999999</v>
      </c>
      <c r="G135" s="7">
        <v>0.12300000000000001</v>
      </c>
      <c r="H135" s="2">
        <v>7.1999999999999995E-2</v>
      </c>
    </row>
    <row r="136" spans="2:8" x14ac:dyDescent="0.3">
      <c r="B136" s="3">
        <v>8351</v>
      </c>
      <c r="C136" s="7">
        <v>0.15</v>
      </c>
      <c r="D136" s="7">
        <v>0.1</v>
      </c>
      <c r="E136" s="7">
        <v>7.1999999999999995E-2</v>
      </c>
      <c r="F136" s="7">
        <v>0.14199999999999999</v>
      </c>
      <c r="G136" s="7">
        <v>0.12300000000000001</v>
      </c>
      <c r="H136" s="2">
        <v>7.2999999999999995E-2</v>
      </c>
    </row>
    <row r="137" spans="2:8" x14ac:dyDescent="0.3">
      <c r="B137" s="3">
        <v>8401</v>
      </c>
      <c r="C137" s="7">
        <v>0.151</v>
      </c>
      <c r="D137" s="7">
        <v>0.10100000000000001</v>
      </c>
      <c r="E137" s="7">
        <v>7.1999999999999995E-2</v>
      </c>
      <c r="F137" s="7">
        <v>0.14299999999999999</v>
      </c>
      <c r="G137" s="7">
        <v>0.124</v>
      </c>
      <c r="H137" s="2">
        <v>7.3999999999999996E-2</v>
      </c>
    </row>
    <row r="138" spans="2:8" x14ac:dyDescent="0.3">
      <c r="B138" s="3">
        <v>8451</v>
      </c>
      <c r="C138" s="7">
        <v>0.152</v>
      </c>
      <c r="D138" s="7">
        <v>0.10199999999999999</v>
      </c>
      <c r="E138" s="7">
        <v>7.2999999999999995E-2</v>
      </c>
      <c r="F138" s="7">
        <v>0.14299999999999999</v>
      </c>
      <c r="G138" s="7">
        <v>0.125</v>
      </c>
      <c r="H138" s="2">
        <v>7.4999999999999997E-2</v>
      </c>
    </row>
    <row r="139" spans="2:8" x14ac:dyDescent="0.3">
      <c r="B139" s="3">
        <v>8501</v>
      </c>
      <c r="C139" s="7">
        <v>0.152</v>
      </c>
      <c r="D139" s="7">
        <v>0.10199999999999999</v>
      </c>
      <c r="E139" s="7">
        <v>7.3999999999999996E-2</v>
      </c>
      <c r="F139" s="7">
        <v>0.14399999999999999</v>
      </c>
      <c r="G139" s="7">
        <v>0.125</v>
      </c>
      <c r="H139" s="2">
        <v>7.4999999999999997E-2</v>
      </c>
    </row>
    <row r="140" spans="2:8" x14ac:dyDescent="0.3">
      <c r="B140" s="3">
        <v>8551</v>
      </c>
      <c r="C140" s="7">
        <v>0.153</v>
      </c>
      <c r="D140" s="7">
        <v>0.10299999999999999</v>
      </c>
      <c r="E140" s="7">
        <v>7.4999999999999997E-2</v>
      </c>
      <c r="F140" s="7">
        <v>0.14399999999999999</v>
      </c>
      <c r="G140" s="7">
        <v>0.126</v>
      </c>
      <c r="H140" s="2">
        <v>7.5999999999999998E-2</v>
      </c>
    </row>
    <row r="141" spans="2:8" x14ac:dyDescent="0.3">
      <c r="B141" s="3">
        <v>8601</v>
      </c>
      <c r="C141" s="7">
        <v>0.153</v>
      </c>
      <c r="D141" s="7">
        <v>0.104</v>
      </c>
      <c r="E141" s="7">
        <v>7.4999999999999997E-2</v>
      </c>
      <c r="F141" s="7">
        <v>0.14499999999999999</v>
      </c>
      <c r="G141" s="7">
        <v>0.126</v>
      </c>
      <c r="H141" s="2">
        <v>7.6999999999999999E-2</v>
      </c>
    </row>
    <row r="142" spans="2:8" x14ac:dyDescent="0.3">
      <c r="B142" s="3">
        <v>8651</v>
      </c>
      <c r="C142" s="7">
        <v>0.154</v>
      </c>
      <c r="D142" s="7">
        <v>0.104</v>
      </c>
      <c r="E142" s="7">
        <v>7.5999999999999998E-2</v>
      </c>
      <c r="F142" s="7">
        <v>0.14499999999999999</v>
      </c>
      <c r="G142" s="7">
        <v>0.127</v>
      </c>
      <c r="H142" s="2">
        <v>7.6999999999999999E-2</v>
      </c>
    </row>
    <row r="143" spans="2:8" x14ac:dyDescent="0.3">
      <c r="B143" s="3">
        <v>8701</v>
      </c>
      <c r="C143" s="7">
        <v>0.155</v>
      </c>
      <c r="D143" s="7">
        <v>0.105</v>
      </c>
      <c r="E143" s="7">
        <v>7.6999999999999999E-2</v>
      </c>
      <c r="F143" s="7">
        <v>0.14599999999999999</v>
      </c>
      <c r="G143" s="7">
        <v>0.128</v>
      </c>
      <c r="H143" s="2">
        <v>7.8E-2</v>
      </c>
    </row>
    <row r="144" spans="2:8" x14ac:dyDescent="0.3">
      <c r="B144" s="3">
        <v>8751</v>
      </c>
      <c r="C144" s="7">
        <v>0.155</v>
      </c>
      <c r="D144" s="7">
        <v>0.106</v>
      </c>
      <c r="E144" s="7">
        <v>7.8E-2</v>
      </c>
      <c r="F144" s="7">
        <v>0.14599999999999999</v>
      </c>
      <c r="G144" s="7">
        <v>0.128</v>
      </c>
      <c r="H144" s="2">
        <v>7.9000000000000001E-2</v>
      </c>
    </row>
    <row r="145" spans="2:8" x14ac:dyDescent="0.3">
      <c r="B145" s="3">
        <v>8801</v>
      </c>
      <c r="C145" s="7">
        <v>0.156</v>
      </c>
      <c r="D145" s="7">
        <v>0.107</v>
      </c>
      <c r="E145" s="7">
        <v>7.8E-2</v>
      </c>
      <c r="F145" s="7">
        <v>0.14699999999999999</v>
      </c>
      <c r="G145" s="7">
        <v>0.129</v>
      </c>
      <c r="H145" s="2">
        <v>0.08</v>
      </c>
    </row>
    <row r="146" spans="2:8" x14ac:dyDescent="0.3">
      <c r="B146" s="3">
        <v>8851</v>
      </c>
      <c r="C146" s="7">
        <v>0.156</v>
      </c>
      <c r="D146" s="7">
        <v>0.107</v>
      </c>
      <c r="E146" s="7">
        <v>7.9000000000000001E-2</v>
      </c>
      <c r="F146" s="7">
        <v>0.14699999999999999</v>
      </c>
      <c r="G146" s="7">
        <v>0.129</v>
      </c>
      <c r="H146" s="2">
        <v>0.08</v>
      </c>
    </row>
    <row r="147" spans="2:8" x14ac:dyDescent="0.3">
      <c r="B147" s="3">
        <v>8901</v>
      </c>
      <c r="C147" s="7">
        <v>0.157</v>
      </c>
      <c r="D147" s="7">
        <v>0.108</v>
      </c>
      <c r="E147" s="7">
        <v>0.08</v>
      </c>
      <c r="F147" s="7">
        <v>0.14799999999999999</v>
      </c>
      <c r="G147" s="7">
        <v>0.13</v>
      </c>
      <c r="H147" s="2">
        <v>8.1000000000000003E-2</v>
      </c>
    </row>
    <row r="148" spans="2:8" x14ac:dyDescent="0.3">
      <c r="B148" s="3">
        <v>8951</v>
      </c>
      <c r="C148" s="7">
        <v>0.158</v>
      </c>
      <c r="D148" s="7">
        <v>0.109</v>
      </c>
      <c r="E148" s="7">
        <v>8.1000000000000003E-2</v>
      </c>
      <c r="F148" s="7">
        <v>0.14799999999999999</v>
      </c>
      <c r="G148" s="7">
        <v>0.13</v>
      </c>
      <c r="H148" s="2">
        <v>8.2000000000000003E-2</v>
      </c>
    </row>
    <row r="149" spans="2:8" x14ac:dyDescent="0.3">
      <c r="B149" s="3">
        <v>9001</v>
      </c>
      <c r="C149" s="7">
        <v>0.158</v>
      </c>
      <c r="D149" s="7">
        <v>0.11</v>
      </c>
      <c r="E149" s="7">
        <v>8.1000000000000003E-2</v>
      </c>
      <c r="F149" s="7">
        <v>0.14799999999999999</v>
      </c>
      <c r="G149" s="7">
        <v>0.13100000000000001</v>
      </c>
      <c r="H149" s="2">
        <v>8.3000000000000004E-2</v>
      </c>
    </row>
    <row r="150" spans="2:8" x14ac:dyDescent="0.3">
      <c r="B150" s="3">
        <v>9051</v>
      </c>
      <c r="C150" s="7">
        <v>0.159</v>
      </c>
      <c r="D150" s="7">
        <v>0.111</v>
      </c>
      <c r="E150" s="7">
        <v>8.2000000000000003E-2</v>
      </c>
      <c r="F150" s="7">
        <v>0.14899999999999999</v>
      </c>
      <c r="G150" s="7">
        <v>0.13100000000000001</v>
      </c>
      <c r="H150" s="2">
        <v>8.4000000000000005E-2</v>
      </c>
    </row>
    <row r="151" spans="2:8" x14ac:dyDescent="0.3">
      <c r="B151" s="3">
        <v>9101</v>
      </c>
      <c r="C151" s="7">
        <v>0.159</v>
      </c>
      <c r="D151" s="7">
        <v>0.111</v>
      </c>
      <c r="E151" s="7">
        <v>8.3000000000000004E-2</v>
      </c>
      <c r="F151" s="7">
        <v>0.14899999999999999</v>
      </c>
      <c r="G151" s="7">
        <v>0.13200000000000001</v>
      </c>
      <c r="H151" s="2">
        <v>8.4000000000000005E-2</v>
      </c>
    </row>
    <row r="152" spans="2:8" x14ac:dyDescent="0.3">
      <c r="B152" s="3">
        <v>9151</v>
      </c>
      <c r="C152" s="7">
        <v>0.16</v>
      </c>
      <c r="D152" s="7">
        <v>0.112</v>
      </c>
      <c r="E152" s="7">
        <v>8.4000000000000005E-2</v>
      </c>
      <c r="F152" s="7">
        <v>0.15</v>
      </c>
      <c r="G152" s="7">
        <v>0.13300000000000001</v>
      </c>
      <c r="H152" s="2">
        <v>8.5000000000000006E-2</v>
      </c>
    </row>
    <row r="153" spans="2:8" x14ac:dyDescent="0.3">
      <c r="B153" s="3">
        <v>9201</v>
      </c>
      <c r="C153" s="7">
        <v>0.161</v>
      </c>
      <c r="D153" s="7">
        <v>0.113</v>
      </c>
      <c r="E153" s="7">
        <v>8.4000000000000005E-2</v>
      </c>
      <c r="F153" s="7">
        <v>0.15</v>
      </c>
      <c r="G153" s="7">
        <v>0.13300000000000001</v>
      </c>
      <c r="H153" s="2">
        <v>8.5999999999999993E-2</v>
      </c>
    </row>
    <row r="154" spans="2:8" x14ac:dyDescent="0.3">
      <c r="B154" s="3">
        <v>9251</v>
      </c>
      <c r="C154" s="7">
        <v>0.161</v>
      </c>
      <c r="D154" s="7">
        <v>0.114</v>
      </c>
      <c r="E154" s="7">
        <v>8.5000000000000006E-2</v>
      </c>
      <c r="F154" s="7">
        <v>0.151</v>
      </c>
      <c r="G154" s="7">
        <v>0.13400000000000001</v>
      </c>
      <c r="H154" s="2">
        <v>8.6999999999999994E-2</v>
      </c>
    </row>
    <row r="155" spans="2:8" x14ac:dyDescent="0.3">
      <c r="B155" s="3">
        <v>9301</v>
      </c>
      <c r="C155" s="7">
        <v>0.16200000000000001</v>
      </c>
      <c r="D155" s="7">
        <v>0.114</v>
      </c>
      <c r="E155" s="7">
        <v>8.5999999999999993E-2</v>
      </c>
      <c r="F155" s="7">
        <v>0.151</v>
      </c>
      <c r="G155" s="7">
        <v>0.13400000000000001</v>
      </c>
      <c r="H155" s="2">
        <v>8.6999999999999994E-2</v>
      </c>
    </row>
    <row r="156" spans="2:8" x14ac:dyDescent="0.3">
      <c r="B156" s="3">
        <v>9351</v>
      </c>
      <c r="C156" s="7">
        <v>0.16300000000000001</v>
      </c>
      <c r="D156" s="7">
        <v>0.115</v>
      </c>
      <c r="E156" s="7">
        <v>8.6999999999999994E-2</v>
      </c>
      <c r="F156" s="7">
        <v>0.152</v>
      </c>
      <c r="G156" s="7">
        <v>0.13500000000000001</v>
      </c>
      <c r="H156" s="2">
        <v>8.7999999999999995E-2</v>
      </c>
    </row>
    <row r="157" spans="2:8" x14ac:dyDescent="0.3">
      <c r="B157" s="3">
        <v>9401</v>
      </c>
      <c r="C157" s="7">
        <v>0.16300000000000001</v>
      </c>
      <c r="D157" s="7">
        <v>0.11600000000000001</v>
      </c>
      <c r="E157" s="7">
        <v>8.7999999999999995E-2</v>
      </c>
      <c r="F157" s="7">
        <v>0.152</v>
      </c>
      <c r="G157" s="7">
        <v>0.13500000000000001</v>
      </c>
      <c r="H157" s="2">
        <v>8.8999999999999996E-2</v>
      </c>
    </row>
    <row r="158" spans="2:8" x14ac:dyDescent="0.3">
      <c r="B158" s="3">
        <v>9451</v>
      </c>
      <c r="C158" s="7">
        <v>0.16399999999999998</v>
      </c>
      <c r="D158" s="7">
        <v>0.11700000000000001</v>
      </c>
      <c r="E158" s="7">
        <v>8.7999999999999995E-2</v>
      </c>
      <c r="F158" s="7">
        <v>0.153</v>
      </c>
      <c r="G158" s="7">
        <v>0.13600000000000001</v>
      </c>
      <c r="H158" s="2">
        <v>0.09</v>
      </c>
    </row>
    <row r="159" spans="2:8" x14ac:dyDescent="0.3">
      <c r="B159" s="3">
        <v>9501</v>
      </c>
      <c r="C159" s="7">
        <v>0.16399999999999998</v>
      </c>
      <c r="D159" s="7">
        <v>0.11700000000000001</v>
      </c>
      <c r="E159" s="7">
        <v>8.8999999999999996E-2</v>
      </c>
      <c r="F159" s="7">
        <v>0.153</v>
      </c>
      <c r="G159" s="7">
        <v>0.13600000000000001</v>
      </c>
      <c r="H159" s="2">
        <v>0.09</v>
      </c>
    </row>
    <row r="160" spans="2:8" x14ac:dyDescent="0.3">
      <c r="B160" s="3">
        <v>9551</v>
      </c>
      <c r="C160" s="7">
        <v>0.16500000000000001</v>
      </c>
      <c r="D160" s="7">
        <v>0.11799999999999999</v>
      </c>
      <c r="E160" s="7">
        <v>0.09</v>
      </c>
      <c r="F160" s="7">
        <v>0.154</v>
      </c>
      <c r="G160" s="7">
        <v>0.13699999999999998</v>
      </c>
      <c r="H160" s="2">
        <v>9.0999999999999998E-2</v>
      </c>
    </row>
    <row r="161" spans="2:8" x14ac:dyDescent="0.3">
      <c r="B161" s="3">
        <v>9601</v>
      </c>
      <c r="C161" s="7">
        <v>0.16600000000000001</v>
      </c>
      <c r="D161" s="7">
        <v>0.11899999999999999</v>
      </c>
      <c r="E161" s="7">
        <v>9.0999999999999998E-2</v>
      </c>
      <c r="F161" s="7">
        <v>0.154</v>
      </c>
      <c r="G161" s="7">
        <v>0.13699999999999998</v>
      </c>
      <c r="H161" s="2">
        <v>9.1999999999999998E-2</v>
      </c>
    </row>
    <row r="162" spans="2:8" x14ac:dyDescent="0.3">
      <c r="B162" s="3">
        <v>9651</v>
      </c>
      <c r="C162" s="7">
        <v>0.16600000000000001</v>
      </c>
      <c r="D162" s="7">
        <v>0.12</v>
      </c>
      <c r="E162" s="7">
        <v>9.0999999999999998E-2</v>
      </c>
      <c r="F162" s="7">
        <v>0.155</v>
      </c>
      <c r="G162" s="7">
        <v>0.13800000000000001</v>
      </c>
      <c r="H162" s="2">
        <v>9.2999999999999999E-2</v>
      </c>
    </row>
    <row r="163" spans="2:8" x14ac:dyDescent="0.3">
      <c r="B163" s="3">
        <v>9701</v>
      </c>
      <c r="C163" s="7">
        <v>0.16699999999999998</v>
      </c>
      <c r="D163" s="7">
        <v>0.12</v>
      </c>
      <c r="E163" s="7">
        <v>9.1999999999999998E-2</v>
      </c>
      <c r="F163" s="7">
        <v>0.155</v>
      </c>
      <c r="G163" s="7">
        <v>0.13800000000000001</v>
      </c>
      <c r="H163" s="2">
        <v>9.2999999999999999E-2</v>
      </c>
    </row>
    <row r="164" spans="2:8" x14ac:dyDescent="0.3">
      <c r="B164" s="3">
        <v>9751</v>
      </c>
      <c r="C164" s="7">
        <v>0.16699999999999998</v>
      </c>
      <c r="D164" s="7">
        <v>0.121</v>
      </c>
      <c r="E164" s="7">
        <v>9.2999999999999999E-2</v>
      </c>
      <c r="F164" s="7">
        <v>0.156</v>
      </c>
      <c r="G164" s="7">
        <v>0.13900000000000001</v>
      </c>
      <c r="H164" s="2">
        <v>9.4E-2</v>
      </c>
    </row>
    <row r="165" spans="2:8" x14ac:dyDescent="0.3">
      <c r="B165" s="3">
        <v>9801</v>
      </c>
      <c r="C165" s="7">
        <v>0.16800000000000001</v>
      </c>
      <c r="D165" s="7">
        <v>0.122</v>
      </c>
      <c r="E165" s="7">
        <v>9.2999999999999999E-2</v>
      </c>
      <c r="F165" s="7">
        <v>0.156</v>
      </c>
      <c r="G165" s="7">
        <v>0.13900000000000001</v>
      </c>
      <c r="H165" s="2">
        <v>9.5000000000000001E-2</v>
      </c>
    </row>
    <row r="166" spans="2:8" x14ac:dyDescent="0.3">
      <c r="B166" s="3">
        <v>9851</v>
      </c>
      <c r="C166" s="7">
        <v>0.16800000000000001</v>
      </c>
      <c r="D166" s="7">
        <v>0.122</v>
      </c>
      <c r="E166" s="7">
        <v>9.4E-2</v>
      </c>
      <c r="F166" s="7">
        <v>0.157</v>
      </c>
      <c r="G166" s="7">
        <v>0.14000000000000001</v>
      </c>
      <c r="H166" s="2">
        <v>9.6000000000000002E-2</v>
      </c>
    </row>
    <row r="167" spans="2:8" x14ac:dyDescent="0.3">
      <c r="B167" s="3">
        <v>9901</v>
      </c>
      <c r="C167" s="7">
        <v>0.16899999999999998</v>
      </c>
      <c r="D167" s="7">
        <v>0.123</v>
      </c>
      <c r="E167" s="7">
        <v>9.5000000000000001E-2</v>
      </c>
      <c r="F167" s="7">
        <v>0.157</v>
      </c>
      <c r="G167" s="7">
        <v>0.14000000000000001</v>
      </c>
      <c r="H167" s="2">
        <v>9.6000000000000002E-2</v>
      </c>
    </row>
    <row r="168" spans="2:8" x14ac:dyDescent="0.3">
      <c r="B168" s="3">
        <v>9951</v>
      </c>
      <c r="C168" s="7">
        <v>0.16899999999999998</v>
      </c>
      <c r="D168" s="7">
        <v>0.124</v>
      </c>
      <c r="E168" s="7">
        <v>9.5000000000000001E-2</v>
      </c>
      <c r="F168" s="7">
        <v>0.158</v>
      </c>
      <c r="G168" s="7">
        <v>0.14099999999999999</v>
      </c>
      <c r="H168" s="2">
        <v>9.7000000000000003E-2</v>
      </c>
    </row>
    <row r="169" spans="2:8" x14ac:dyDescent="0.3">
      <c r="B169" s="3">
        <v>10001</v>
      </c>
      <c r="C169" s="7">
        <v>0.17</v>
      </c>
      <c r="D169" s="7">
        <v>0.124</v>
      </c>
      <c r="E169" s="7">
        <v>9.5000000000000001E-2</v>
      </c>
      <c r="F169" s="7">
        <v>0.158</v>
      </c>
      <c r="G169" s="7">
        <v>0.14099999999999999</v>
      </c>
      <c r="H169" s="2">
        <v>9.8000000000000004E-2</v>
      </c>
    </row>
    <row r="170" spans="2:8" x14ac:dyDescent="0.3">
      <c r="B170" s="3">
        <v>10051</v>
      </c>
      <c r="C170" s="7">
        <v>0.17100000000000001</v>
      </c>
      <c r="D170" s="2">
        <v>0.125</v>
      </c>
      <c r="F170" s="7">
        <v>0.159</v>
      </c>
      <c r="G170" s="7">
        <v>0.14199999999999999</v>
      </c>
    </row>
    <row r="171" spans="2:8" x14ac:dyDescent="0.3">
      <c r="B171" s="3">
        <v>10101</v>
      </c>
      <c r="C171" s="7">
        <v>0.17100000000000001</v>
      </c>
      <c r="D171" s="2">
        <v>0.126</v>
      </c>
      <c r="F171" s="7">
        <v>0.159</v>
      </c>
      <c r="G171" s="7">
        <v>0.14199999999999999</v>
      </c>
    </row>
    <row r="172" spans="2:8" x14ac:dyDescent="0.3">
      <c r="B172" s="3">
        <v>10151</v>
      </c>
      <c r="C172" s="7">
        <v>0.17199999999999999</v>
      </c>
      <c r="D172" s="2">
        <v>0.127</v>
      </c>
      <c r="F172" s="7">
        <v>0.16</v>
      </c>
      <c r="G172" s="7">
        <v>0.14300000000000002</v>
      </c>
    </row>
    <row r="173" spans="2:8" x14ac:dyDescent="0.3">
      <c r="B173" s="3">
        <v>10201</v>
      </c>
      <c r="C173" s="7">
        <v>0.17199999999999999</v>
      </c>
      <c r="D173" s="2">
        <v>0.127</v>
      </c>
      <c r="F173" s="7">
        <v>0.16</v>
      </c>
      <c r="G173" s="7">
        <v>0.14300000000000002</v>
      </c>
    </row>
    <row r="174" spans="2:8" x14ac:dyDescent="0.3">
      <c r="B174" s="3">
        <v>10251</v>
      </c>
      <c r="C174" s="7">
        <v>0.17299999999999999</v>
      </c>
      <c r="D174" s="2">
        <v>0.128</v>
      </c>
      <c r="F174" s="7">
        <v>0.161</v>
      </c>
      <c r="G174" s="7">
        <v>0.14400000000000002</v>
      </c>
    </row>
    <row r="175" spans="2:8" x14ac:dyDescent="0.3">
      <c r="B175" s="3">
        <v>10301</v>
      </c>
      <c r="C175" s="7">
        <v>0.17299999999999999</v>
      </c>
      <c r="D175" s="2">
        <v>0.129</v>
      </c>
      <c r="F175" s="7">
        <v>0.161</v>
      </c>
      <c r="G175" s="7">
        <v>0.14400000000000002</v>
      </c>
    </row>
    <row r="176" spans="2:8" x14ac:dyDescent="0.3">
      <c r="B176" s="3">
        <v>10351</v>
      </c>
      <c r="C176" s="7">
        <v>0.17399999999999999</v>
      </c>
      <c r="D176" s="2">
        <v>0.129</v>
      </c>
      <c r="F176" s="7">
        <v>0.16200000000000001</v>
      </c>
      <c r="G176" s="7">
        <v>0.14499999999999999</v>
      </c>
    </row>
    <row r="177" spans="2:7" x14ac:dyDescent="0.3">
      <c r="B177" s="3">
        <v>10401</v>
      </c>
      <c r="C177" s="7">
        <v>0.17399999999999999</v>
      </c>
      <c r="D177" s="2">
        <v>0.13</v>
      </c>
      <c r="F177" s="7">
        <v>0.16200000000000001</v>
      </c>
      <c r="G177" s="7">
        <v>0.14499999999999999</v>
      </c>
    </row>
    <row r="178" spans="2:7" x14ac:dyDescent="0.3">
      <c r="B178" s="3">
        <v>10451</v>
      </c>
      <c r="C178" s="7">
        <v>0.17499999999999999</v>
      </c>
      <c r="D178" s="2">
        <v>0.13100000000000001</v>
      </c>
      <c r="F178" s="7">
        <v>0.16300000000000001</v>
      </c>
      <c r="G178" s="7">
        <v>0.14599999999999999</v>
      </c>
    </row>
    <row r="179" spans="2:7" x14ac:dyDescent="0.3">
      <c r="B179" s="3">
        <v>10501</v>
      </c>
      <c r="C179" s="7">
        <v>0.17499999999999999</v>
      </c>
      <c r="D179" s="2">
        <v>0.13100000000000001</v>
      </c>
      <c r="F179" s="7">
        <v>0.16300000000000001</v>
      </c>
      <c r="G179" s="7">
        <v>0.14599999999999999</v>
      </c>
    </row>
    <row r="180" spans="2:7" x14ac:dyDescent="0.3">
      <c r="B180" s="3">
        <v>10551</v>
      </c>
      <c r="C180" s="7">
        <v>0.17599999999999999</v>
      </c>
      <c r="D180" s="2">
        <v>0.13200000000000001</v>
      </c>
      <c r="F180" s="7">
        <v>0.16400000000000001</v>
      </c>
      <c r="G180" s="1"/>
    </row>
    <row r="181" spans="2:7" x14ac:dyDescent="0.3">
      <c r="B181" s="3">
        <v>10601</v>
      </c>
      <c r="C181" s="7">
        <v>0.17599999999999999</v>
      </c>
      <c r="D181" s="2">
        <v>0.13200000000000001</v>
      </c>
      <c r="F181" s="7">
        <v>0.16400000000000001</v>
      </c>
      <c r="G181" s="1"/>
    </row>
    <row r="182" spans="2:7" x14ac:dyDescent="0.3">
      <c r="B182" s="3">
        <v>10651</v>
      </c>
      <c r="C182" s="7">
        <v>0.17599999999999999</v>
      </c>
      <c r="D182" s="2">
        <v>0.13300000000000001</v>
      </c>
      <c r="F182" s="7">
        <v>0.16500000000000001</v>
      </c>
      <c r="G182" s="1"/>
    </row>
    <row r="183" spans="2:7" x14ac:dyDescent="0.3">
      <c r="B183" s="3">
        <v>10701</v>
      </c>
      <c r="C183" s="7">
        <v>0.17699999999999999</v>
      </c>
      <c r="D183" s="2">
        <v>0.13400000000000001</v>
      </c>
      <c r="F183" s="7">
        <v>0.16500000000000001</v>
      </c>
      <c r="G183" s="1"/>
    </row>
    <row r="184" spans="2:7" x14ac:dyDescent="0.3">
      <c r="B184" s="3">
        <v>10751</v>
      </c>
      <c r="C184" s="7">
        <v>0.17799999999999999</v>
      </c>
      <c r="D184" s="2">
        <v>0.13400000000000001</v>
      </c>
      <c r="F184" s="7">
        <v>0.16600000000000001</v>
      </c>
      <c r="G184" s="1"/>
    </row>
    <row r="185" spans="2:7" x14ac:dyDescent="0.3">
      <c r="B185" s="3">
        <v>10801</v>
      </c>
      <c r="C185" s="7">
        <v>0.17799999999999999</v>
      </c>
      <c r="D185" s="2">
        <v>0.13500000000000001</v>
      </c>
      <c r="F185" s="7">
        <v>0.16600000000000001</v>
      </c>
      <c r="G185" s="1"/>
    </row>
    <row r="186" spans="2:7" x14ac:dyDescent="0.3">
      <c r="B186" s="3">
        <v>10851</v>
      </c>
      <c r="C186" s="7">
        <v>0.17899999999999999</v>
      </c>
      <c r="D186" s="2">
        <v>0.13600000000000001</v>
      </c>
      <c r="F186" s="7">
        <v>0.16700000000000001</v>
      </c>
      <c r="G186" s="1"/>
    </row>
    <row r="187" spans="2:7" x14ac:dyDescent="0.3">
      <c r="B187" s="3">
        <v>10901</v>
      </c>
      <c r="C187" s="7">
        <v>0.17899999999999999</v>
      </c>
      <c r="D187" s="2">
        <v>0.13600000000000001</v>
      </c>
      <c r="F187" s="7">
        <v>0.16700000000000001</v>
      </c>
      <c r="G187" s="1"/>
    </row>
    <row r="188" spans="2:7" x14ac:dyDescent="0.3">
      <c r="B188" s="3">
        <v>10951</v>
      </c>
      <c r="C188" s="7">
        <v>0.18</v>
      </c>
      <c r="D188" s="2">
        <v>0.13700000000000001</v>
      </c>
      <c r="F188" s="7">
        <v>0.16700000000000001</v>
      </c>
      <c r="G188" s="1"/>
    </row>
    <row r="189" spans="2:7" x14ac:dyDescent="0.3">
      <c r="B189" s="3">
        <v>11001</v>
      </c>
      <c r="C189" s="7">
        <v>0.18</v>
      </c>
      <c r="D189" s="2">
        <v>0.13700000000000001</v>
      </c>
      <c r="F189" s="7">
        <v>0.16800000000000001</v>
      </c>
      <c r="G189" s="1"/>
    </row>
    <row r="190" spans="2:7" x14ac:dyDescent="0.3">
      <c r="B190" s="3">
        <v>11051</v>
      </c>
      <c r="C190" s="7">
        <v>0.18099999999999999</v>
      </c>
      <c r="D190" s="2">
        <v>0.13800000000000001</v>
      </c>
      <c r="F190" s="7">
        <v>0.16900000000000001</v>
      </c>
      <c r="G190" s="1"/>
    </row>
    <row r="191" spans="2:7" x14ac:dyDescent="0.3">
      <c r="B191" s="3">
        <v>11101</v>
      </c>
      <c r="C191" s="7">
        <v>0.18099999999999999</v>
      </c>
      <c r="D191" s="2">
        <v>0.13900000000000001</v>
      </c>
      <c r="F191" s="7">
        <v>0.16900000000000001</v>
      </c>
      <c r="G191" s="1"/>
    </row>
    <row r="192" spans="2:7" x14ac:dyDescent="0.3">
      <c r="B192" s="3">
        <v>11151</v>
      </c>
      <c r="C192" s="7">
        <v>0.182</v>
      </c>
      <c r="D192" s="2">
        <v>0.13900000000000001</v>
      </c>
      <c r="F192" s="7">
        <v>0.17</v>
      </c>
      <c r="G192" s="1"/>
    </row>
    <row r="193" spans="2:7" x14ac:dyDescent="0.3">
      <c r="B193" s="3">
        <v>11201</v>
      </c>
      <c r="C193" s="7">
        <v>0.183</v>
      </c>
      <c r="D193" s="2">
        <v>0.14000000000000001</v>
      </c>
      <c r="F193" s="7">
        <v>0.17</v>
      </c>
      <c r="G193" s="1"/>
    </row>
    <row r="194" spans="2:7" x14ac:dyDescent="0.3">
      <c r="B194" s="3">
        <v>11251</v>
      </c>
      <c r="C194" s="7">
        <v>0.183</v>
      </c>
      <c r="D194" s="2">
        <v>0.14099999999999999</v>
      </c>
      <c r="F194" s="7">
        <v>0.17</v>
      </c>
      <c r="G194" s="1"/>
    </row>
    <row r="195" spans="2:7" x14ac:dyDescent="0.3">
      <c r="B195" s="3">
        <v>11301</v>
      </c>
      <c r="C195" s="7">
        <v>0.184</v>
      </c>
      <c r="D195" s="2">
        <v>0.14099999999999999</v>
      </c>
      <c r="F195" s="7">
        <v>0.17100000000000001</v>
      </c>
      <c r="G195" s="1"/>
    </row>
    <row r="196" spans="2:7" x14ac:dyDescent="0.3">
      <c r="B196" s="3">
        <v>11351</v>
      </c>
      <c r="C196" s="7">
        <v>0.184</v>
      </c>
      <c r="D196" s="2">
        <v>0.14199999999999999</v>
      </c>
      <c r="F196" s="7">
        <v>0.17199999999999999</v>
      </c>
      <c r="G196" s="1"/>
    </row>
    <row r="197" spans="2:7" x14ac:dyDescent="0.3">
      <c r="B197" s="3">
        <v>11401</v>
      </c>
      <c r="C197" s="7">
        <v>0.185</v>
      </c>
      <c r="D197" s="2">
        <v>0.14199999999999999</v>
      </c>
      <c r="F197" s="7">
        <v>0.17199999999999999</v>
      </c>
      <c r="G197" s="1"/>
    </row>
    <row r="198" spans="2:7" x14ac:dyDescent="0.3">
      <c r="B198" s="3">
        <v>11451</v>
      </c>
      <c r="C198" s="7">
        <v>0.185</v>
      </c>
      <c r="D198" s="2">
        <v>0.14299999999999999</v>
      </c>
      <c r="F198" s="7">
        <v>0.17299999999999999</v>
      </c>
      <c r="G198" s="1"/>
    </row>
    <row r="199" spans="2:7" x14ac:dyDescent="0.3">
      <c r="B199" s="3">
        <v>11501</v>
      </c>
      <c r="C199" s="7">
        <v>0.186</v>
      </c>
      <c r="D199" s="2">
        <v>0.14299999999999999</v>
      </c>
      <c r="F199" s="7">
        <v>0.17299999999999999</v>
      </c>
      <c r="G199" s="1"/>
    </row>
    <row r="200" spans="2:7" x14ac:dyDescent="0.3">
      <c r="B200" s="3">
        <v>11551</v>
      </c>
      <c r="C200" s="7">
        <v>0.187</v>
      </c>
      <c r="D200" s="2">
        <v>0.14399999999999999</v>
      </c>
      <c r="F200" s="7">
        <v>0.17399999999999999</v>
      </c>
      <c r="G200" s="1"/>
    </row>
    <row r="201" spans="2:7" x14ac:dyDescent="0.3">
      <c r="B201" s="3">
        <v>11601</v>
      </c>
      <c r="C201" s="7">
        <v>0.187</v>
      </c>
      <c r="D201" s="2">
        <v>0.14499999999999999</v>
      </c>
      <c r="F201" s="7">
        <v>0.17399999999999999</v>
      </c>
      <c r="G201" s="1"/>
    </row>
    <row r="202" spans="2:7" x14ac:dyDescent="0.3">
      <c r="B202" s="3">
        <v>11651</v>
      </c>
      <c r="C202" s="7">
        <v>0.187</v>
      </c>
      <c r="D202" s="2">
        <v>0.14499999999999999</v>
      </c>
      <c r="F202" s="7">
        <v>0.17499999999999999</v>
      </c>
      <c r="G202" s="1"/>
    </row>
    <row r="203" spans="2:7" x14ac:dyDescent="0.3">
      <c r="B203" s="3">
        <v>11701</v>
      </c>
      <c r="C203" s="7">
        <v>0.188</v>
      </c>
      <c r="D203" s="2">
        <v>0.14599999999999999</v>
      </c>
      <c r="F203" s="7">
        <v>0.17499999999999999</v>
      </c>
      <c r="G203" s="1"/>
    </row>
    <row r="204" spans="2:7" x14ac:dyDescent="0.3">
      <c r="B204" s="3">
        <v>11751</v>
      </c>
      <c r="C204" s="7">
        <v>0.189</v>
      </c>
      <c r="D204" s="2">
        <v>0.14599999999999999</v>
      </c>
      <c r="F204" s="7">
        <v>0.17599999999999999</v>
      </c>
      <c r="G204" s="1"/>
    </row>
    <row r="205" spans="2:7" x14ac:dyDescent="0.3">
      <c r="B205" s="3">
        <v>11801</v>
      </c>
      <c r="C205" s="7">
        <v>0.189</v>
      </c>
      <c r="D205" s="2">
        <v>0.14699999999999999</v>
      </c>
      <c r="F205" s="7">
        <v>0.17599999999999999</v>
      </c>
      <c r="G205" s="1"/>
    </row>
    <row r="206" spans="2:7" x14ac:dyDescent="0.3">
      <c r="B206" s="3">
        <v>11851</v>
      </c>
      <c r="C206" s="7">
        <v>0.19</v>
      </c>
      <c r="D206" s="2">
        <v>0.14799999999999999</v>
      </c>
      <c r="F206" s="7">
        <v>0.17699999999999999</v>
      </c>
      <c r="G206" s="1"/>
    </row>
    <row r="207" spans="2:7" x14ac:dyDescent="0.3">
      <c r="B207" s="3">
        <v>11901</v>
      </c>
      <c r="C207" s="7">
        <v>0.19</v>
      </c>
      <c r="D207" s="2">
        <v>0.14799999999999999</v>
      </c>
      <c r="F207" s="7">
        <v>0.17699999999999999</v>
      </c>
      <c r="G207" s="1"/>
    </row>
    <row r="208" spans="2:7" x14ac:dyDescent="0.3">
      <c r="B208" s="3">
        <v>11951</v>
      </c>
      <c r="C208" s="7">
        <v>0.191</v>
      </c>
      <c r="D208" s="2">
        <v>0.14799999999999999</v>
      </c>
      <c r="F208" s="7">
        <v>0.17799999999999999</v>
      </c>
      <c r="G208" s="1"/>
    </row>
    <row r="209" spans="2:7" x14ac:dyDescent="0.3">
      <c r="B209" s="3">
        <v>12001</v>
      </c>
      <c r="C209" s="7">
        <v>0.191</v>
      </c>
      <c r="D209" s="2">
        <v>0.14899999999999999</v>
      </c>
      <c r="F209" s="7">
        <v>0.17899999999999999</v>
      </c>
      <c r="G209" s="1"/>
    </row>
    <row r="210" spans="2:7" x14ac:dyDescent="0.3">
      <c r="B210" s="3">
        <v>12051</v>
      </c>
      <c r="C210" s="7">
        <v>0.192</v>
      </c>
      <c r="D210" s="2">
        <v>0.15</v>
      </c>
      <c r="F210" s="7">
        <v>0.17899999999999999</v>
      </c>
      <c r="G210" s="1"/>
    </row>
    <row r="211" spans="2:7" x14ac:dyDescent="0.3">
      <c r="B211" s="3">
        <v>12101</v>
      </c>
      <c r="C211" s="7">
        <v>0.192</v>
      </c>
      <c r="D211" s="2">
        <v>0.15</v>
      </c>
      <c r="F211" s="7">
        <v>0.17899999999999999</v>
      </c>
      <c r="G211" s="1"/>
    </row>
    <row r="212" spans="2:7" x14ac:dyDescent="0.3">
      <c r="B212" s="3">
        <v>12151</v>
      </c>
      <c r="C212" s="7">
        <v>0.193</v>
      </c>
      <c r="D212" s="2">
        <v>0.15</v>
      </c>
      <c r="F212" s="7">
        <v>0.18</v>
      </c>
      <c r="G212" s="1"/>
    </row>
    <row r="213" spans="2:7" x14ac:dyDescent="0.3">
      <c r="B213" s="3">
        <v>12201</v>
      </c>
      <c r="C213" s="7">
        <v>0.193</v>
      </c>
      <c r="D213" s="2">
        <v>0.151</v>
      </c>
      <c r="F213" s="7">
        <v>0.18099999999999999</v>
      </c>
      <c r="G213" s="1"/>
    </row>
    <row r="214" spans="2:7" x14ac:dyDescent="0.3">
      <c r="B214" s="3">
        <v>12251</v>
      </c>
      <c r="C214" s="7">
        <v>0.19400000000000001</v>
      </c>
      <c r="D214" s="2">
        <v>0.151</v>
      </c>
      <c r="F214" s="7">
        <v>0.18099999999999999</v>
      </c>
      <c r="G214" s="1"/>
    </row>
    <row r="215" spans="2:7" x14ac:dyDescent="0.3">
      <c r="B215" s="3">
        <v>12301</v>
      </c>
      <c r="C215" s="7">
        <v>0.19400000000000001</v>
      </c>
      <c r="D215" s="2">
        <v>0.152</v>
      </c>
      <c r="F215" s="7">
        <v>0.182</v>
      </c>
      <c r="G215" s="1"/>
    </row>
    <row r="216" spans="2:7" x14ac:dyDescent="0.3">
      <c r="B216" s="3">
        <v>12351</v>
      </c>
      <c r="C216" s="7">
        <v>0.19500000000000001</v>
      </c>
      <c r="D216" s="2">
        <v>0.153</v>
      </c>
      <c r="F216" s="7">
        <v>0.182</v>
      </c>
      <c r="G216" s="1"/>
    </row>
    <row r="217" spans="2:7" x14ac:dyDescent="0.3">
      <c r="B217" s="3">
        <v>12401</v>
      </c>
      <c r="C217" s="7">
        <v>0.19500000000000001</v>
      </c>
      <c r="D217" s="2">
        <v>0.153</v>
      </c>
      <c r="F217" s="7">
        <v>0.183</v>
      </c>
      <c r="G217" s="1"/>
    </row>
    <row r="218" spans="2:7" x14ac:dyDescent="0.3">
      <c r="B218" s="3">
        <v>12451</v>
      </c>
      <c r="C218" s="7">
        <v>0.19600000000000001</v>
      </c>
      <c r="D218" s="2">
        <v>0.153</v>
      </c>
      <c r="F218" s="7">
        <v>0.183</v>
      </c>
      <c r="G218" s="1"/>
    </row>
    <row r="219" spans="2:7" x14ac:dyDescent="0.3">
      <c r="B219" s="3">
        <v>12501</v>
      </c>
      <c r="C219" s="7">
        <v>0.19600000000000001</v>
      </c>
      <c r="D219" s="2">
        <v>0.154</v>
      </c>
      <c r="F219" s="7">
        <v>0.184</v>
      </c>
      <c r="G219" s="1"/>
    </row>
    <row r="220" spans="2:7" x14ac:dyDescent="0.3">
      <c r="B220" s="3">
        <v>12551</v>
      </c>
      <c r="C220" s="7">
        <v>0.19700000000000001</v>
      </c>
      <c r="D220" s="2">
        <v>0.155</v>
      </c>
      <c r="F220" s="7">
        <v>0.184</v>
      </c>
      <c r="G220" s="1"/>
    </row>
    <row r="221" spans="2:7" x14ac:dyDescent="0.3">
      <c r="B221" s="3">
        <v>12601</v>
      </c>
      <c r="C221" s="7">
        <v>0.19700000000000001</v>
      </c>
      <c r="D221" s="2">
        <v>0.155</v>
      </c>
      <c r="F221" s="7">
        <v>0.185</v>
      </c>
      <c r="G221" s="1"/>
    </row>
    <row r="222" spans="2:7" x14ac:dyDescent="0.3">
      <c r="B222" s="3">
        <v>12651</v>
      </c>
      <c r="C222" s="7">
        <v>0.19800000000000001</v>
      </c>
      <c r="D222" s="2">
        <v>0.156</v>
      </c>
      <c r="F222" s="7">
        <v>0.185</v>
      </c>
      <c r="G222" s="1"/>
    </row>
    <row r="223" spans="2:7" x14ac:dyDescent="0.3">
      <c r="B223" s="3">
        <v>12701</v>
      </c>
      <c r="C223" s="7">
        <v>0.19800000000000001</v>
      </c>
      <c r="D223" s="2">
        <v>0.156</v>
      </c>
      <c r="F223" s="7">
        <v>0.186</v>
      </c>
      <c r="G223" s="1"/>
    </row>
    <row r="224" spans="2:7" x14ac:dyDescent="0.3">
      <c r="B224" s="3">
        <v>12751</v>
      </c>
      <c r="C224" s="7">
        <v>0.19800000000000001</v>
      </c>
      <c r="D224" s="2">
        <v>0.156</v>
      </c>
      <c r="F224" s="7">
        <v>0.186</v>
      </c>
      <c r="G224" s="1"/>
    </row>
    <row r="225" spans="2:7" x14ac:dyDescent="0.3">
      <c r="B225" s="3">
        <v>12801</v>
      </c>
      <c r="C225" s="7">
        <v>0.19900000000000001</v>
      </c>
      <c r="D225" s="2">
        <v>0.157</v>
      </c>
      <c r="F225" s="7">
        <v>0.187</v>
      </c>
      <c r="G225" s="1"/>
    </row>
    <row r="226" spans="2:7" x14ac:dyDescent="0.3">
      <c r="B226" s="3">
        <v>12851</v>
      </c>
      <c r="C226" s="7">
        <v>0.19900000000000001</v>
      </c>
      <c r="D226" s="2">
        <v>0.157</v>
      </c>
      <c r="F226" s="7">
        <v>0.187</v>
      </c>
      <c r="G226" s="1"/>
    </row>
    <row r="227" spans="2:7" x14ac:dyDescent="0.3">
      <c r="B227" s="3">
        <v>12901</v>
      </c>
      <c r="C227" s="7">
        <v>0.2</v>
      </c>
      <c r="D227" s="2">
        <v>0.158</v>
      </c>
      <c r="F227" s="7">
        <v>0.187</v>
      </c>
      <c r="G227" s="1"/>
    </row>
    <row r="228" spans="2:7" x14ac:dyDescent="0.3">
      <c r="B228" s="3">
        <v>12951</v>
      </c>
      <c r="C228" s="7">
        <v>0.2</v>
      </c>
      <c r="D228" s="2">
        <v>0.158</v>
      </c>
      <c r="F228" s="7">
        <v>0.188</v>
      </c>
      <c r="G228" s="1"/>
    </row>
    <row r="229" spans="2:7" x14ac:dyDescent="0.3">
      <c r="B229" s="3">
        <v>13001</v>
      </c>
      <c r="C229" s="7">
        <v>0.20100000000000001</v>
      </c>
      <c r="D229" s="2">
        <v>0.159</v>
      </c>
      <c r="F229" s="7">
        <v>0.188</v>
      </c>
      <c r="G229" s="1"/>
    </row>
    <row r="230" spans="2:7" x14ac:dyDescent="0.3">
      <c r="B230" s="3">
        <v>13051</v>
      </c>
      <c r="C230" s="7">
        <v>0.20100000000000001</v>
      </c>
      <c r="D230" s="2">
        <v>0.159</v>
      </c>
      <c r="F230" s="7">
        <v>0.189</v>
      </c>
      <c r="G230" s="1"/>
    </row>
    <row r="231" spans="2:7" x14ac:dyDescent="0.3">
      <c r="B231" s="3">
        <v>13101</v>
      </c>
      <c r="C231" s="7">
        <v>0.20200000000000001</v>
      </c>
      <c r="D231" s="2">
        <v>0.16</v>
      </c>
      <c r="F231" s="7">
        <v>0.189</v>
      </c>
      <c r="G231" s="1"/>
    </row>
    <row r="232" spans="2:7" x14ac:dyDescent="0.3">
      <c r="B232" s="3">
        <v>13151</v>
      </c>
      <c r="C232" s="7">
        <v>0.20200000000000001</v>
      </c>
      <c r="D232" s="2">
        <v>0.16</v>
      </c>
      <c r="F232" s="7">
        <v>0.19</v>
      </c>
      <c r="G232" s="1"/>
    </row>
    <row r="233" spans="2:7" x14ac:dyDescent="0.3">
      <c r="B233" s="3">
        <v>13201</v>
      </c>
      <c r="C233" s="7">
        <v>0.20200000000000001</v>
      </c>
      <c r="D233" s="2">
        <v>0.161</v>
      </c>
      <c r="F233" s="7">
        <v>0.19</v>
      </c>
      <c r="G233" s="1"/>
    </row>
    <row r="234" spans="2:7" x14ac:dyDescent="0.3">
      <c r="B234" s="3">
        <v>13251</v>
      </c>
      <c r="C234" s="7">
        <v>0.20300000000000001</v>
      </c>
      <c r="D234" s="2">
        <v>0.161</v>
      </c>
      <c r="F234" s="7">
        <v>0.191</v>
      </c>
      <c r="G234" s="1"/>
    </row>
    <row r="235" spans="2:7" x14ac:dyDescent="0.3">
      <c r="B235" s="3">
        <v>13301</v>
      </c>
      <c r="C235" s="7">
        <v>0.20300000000000001</v>
      </c>
      <c r="D235" s="2">
        <v>0.16200000000000001</v>
      </c>
      <c r="F235" s="7">
        <v>0.191</v>
      </c>
      <c r="G235" s="1"/>
    </row>
    <row r="236" spans="2:7" x14ac:dyDescent="0.3">
      <c r="B236" s="3">
        <v>13351</v>
      </c>
      <c r="C236" s="7">
        <v>0.20399999999999999</v>
      </c>
      <c r="D236" s="2">
        <v>0.16200000000000001</v>
      </c>
      <c r="F236" s="7">
        <v>0.192</v>
      </c>
      <c r="G236" s="1"/>
    </row>
    <row r="237" spans="2:7" x14ac:dyDescent="0.3">
      <c r="B237" s="3">
        <v>13401</v>
      </c>
      <c r="C237" s="7">
        <v>0.20399999999999999</v>
      </c>
      <c r="D237" s="2">
        <v>0.16300000000000001</v>
      </c>
      <c r="F237" s="7">
        <v>0.192</v>
      </c>
      <c r="G237" s="1"/>
    </row>
    <row r="238" spans="2:7" x14ac:dyDescent="0.3">
      <c r="B238" s="3">
        <v>13451</v>
      </c>
      <c r="C238" s="7">
        <v>0.20399999999999999</v>
      </c>
      <c r="D238" s="2">
        <v>0.16300000000000001</v>
      </c>
      <c r="F238" s="7">
        <v>0.193</v>
      </c>
      <c r="G238" s="1"/>
    </row>
    <row r="239" spans="2:7" x14ac:dyDescent="0.3">
      <c r="B239" s="3">
        <v>13501</v>
      </c>
      <c r="C239" s="7">
        <v>0.20499999999999999</v>
      </c>
      <c r="D239" s="2">
        <v>0.16400000000000001</v>
      </c>
      <c r="F239" s="7">
        <v>0.193</v>
      </c>
      <c r="G239" s="1"/>
    </row>
    <row r="240" spans="2:7" x14ac:dyDescent="0.3">
      <c r="B240" s="3">
        <v>13551</v>
      </c>
      <c r="C240" s="7">
        <v>0.20499999999999999</v>
      </c>
      <c r="D240" s="2">
        <v>0.16400000000000001</v>
      </c>
      <c r="F240" s="7">
        <v>0.19400000000000001</v>
      </c>
      <c r="G240" s="1"/>
    </row>
    <row r="241" spans="2:7" x14ac:dyDescent="0.3">
      <c r="B241" s="3">
        <v>13601</v>
      </c>
      <c r="C241" s="7">
        <v>0.20599999999999999</v>
      </c>
      <c r="D241" s="2">
        <v>0.16500000000000001</v>
      </c>
      <c r="F241" s="7">
        <v>0.19400000000000001</v>
      </c>
      <c r="G241" s="1"/>
    </row>
    <row r="242" spans="2:7" x14ac:dyDescent="0.3">
      <c r="B242" s="3">
        <v>13651</v>
      </c>
      <c r="C242" s="7">
        <v>0.20599999999999999</v>
      </c>
      <c r="D242" s="2">
        <v>0.16500000000000001</v>
      </c>
      <c r="F242" s="7">
        <v>0.19500000000000001</v>
      </c>
      <c r="G242" s="1"/>
    </row>
    <row r="243" spans="2:7" x14ac:dyDescent="0.3">
      <c r="B243" s="3">
        <v>13701</v>
      </c>
      <c r="C243" s="7">
        <v>0.20699999999999999</v>
      </c>
      <c r="D243" s="2">
        <v>0.16600000000000001</v>
      </c>
      <c r="F243" s="7">
        <v>0.19500000000000001</v>
      </c>
      <c r="G243" s="1"/>
    </row>
    <row r="244" spans="2:7" x14ac:dyDescent="0.3">
      <c r="B244" s="3">
        <v>13751</v>
      </c>
      <c r="C244" s="7">
        <v>0.20699999999999999</v>
      </c>
      <c r="D244" s="2">
        <v>0.16600000000000001</v>
      </c>
      <c r="F244" s="7">
        <v>0.19600000000000001</v>
      </c>
      <c r="G244" s="1"/>
    </row>
    <row r="245" spans="2:7" x14ac:dyDescent="0.3">
      <c r="B245" s="3">
        <v>13801</v>
      </c>
      <c r="C245" s="7">
        <v>0.20699999999999999</v>
      </c>
      <c r="D245" s="2">
        <v>0.16700000000000001</v>
      </c>
      <c r="F245" s="7">
        <v>0.19600000000000001</v>
      </c>
      <c r="G245" s="1"/>
    </row>
    <row r="246" spans="2:7" x14ac:dyDescent="0.3">
      <c r="B246" s="3">
        <v>13851</v>
      </c>
      <c r="C246" s="7">
        <v>0.20799999999999999</v>
      </c>
      <c r="D246" s="2">
        <v>0.16700000000000001</v>
      </c>
      <c r="F246" s="7">
        <v>0.19700000000000001</v>
      </c>
      <c r="G246" s="1"/>
    </row>
    <row r="247" spans="2:7" x14ac:dyDescent="0.3">
      <c r="B247" s="3">
        <v>13901</v>
      </c>
      <c r="C247" s="7">
        <v>0.20799999999999999</v>
      </c>
      <c r="D247" s="2">
        <v>0.16800000000000001</v>
      </c>
      <c r="F247" s="7">
        <v>0.19700000000000001</v>
      </c>
      <c r="G247" s="1"/>
    </row>
    <row r="248" spans="2:7" x14ac:dyDescent="0.3">
      <c r="B248" s="3">
        <v>13951</v>
      </c>
      <c r="C248" s="7">
        <v>0.20899999999999999</v>
      </c>
      <c r="D248" s="2">
        <v>0.16800000000000001</v>
      </c>
      <c r="F248" s="7">
        <v>0.19800000000000001</v>
      </c>
      <c r="G248" s="1"/>
    </row>
    <row r="249" spans="2:7" x14ac:dyDescent="0.3">
      <c r="B249" s="3">
        <v>14001</v>
      </c>
      <c r="C249" s="7">
        <v>0.20899999999999999</v>
      </c>
      <c r="D249" s="2">
        <v>0.16900000000000001</v>
      </c>
      <c r="F249" s="7">
        <v>0.19800000000000001</v>
      </c>
      <c r="G249" s="1"/>
    </row>
    <row r="250" spans="2:7" x14ac:dyDescent="0.3">
      <c r="B250" s="3">
        <v>14051</v>
      </c>
      <c r="C250" s="7">
        <v>0.21</v>
      </c>
      <c r="D250" s="2">
        <v>0.16900000000000001</v>
      </c>
      <c r="F250" s="7">
        <v>0.19900000000000001</v>
      </c>
      <c r="G250" s="1"/>
    </row>
    <row r="251" spans="2:7" x14ac:dyDescent="0.3">
      <c r="B251" s="3">
        <v>14101</v>
      </c>
      <c r="C251" s="7">
        <v>0.21</v>
      </c>
      <c r="D251" s="2">
        <v>0.17</v>
      </c>
      <c r="F251" s="7">
        <v>0.19900000000000001</v>
      </c>
      <c r="G251" s="1"/>
    </row>
    <row r="252" spans="2:7" x14ac:dyDescent="0.3">
      <c r="B252" s="3">
        <v>14151</v>
      </c>
      <c r="C252" s="7">
        <v>0.21</v>
      </c>
      <c r="D252" s="2">
        <v>0.17</v>
      </c>
      <c r="F252" s="7">
        <v>0.2</v>
      </c>
      <c r="G252" s="1"/>
    </row>
    <row r="253" spans="2:7" x14ac:dyDescent="0.3">
      <c r="B253" s="3">
        <v>14201</v>
      </c>
      <c r="C253" s="7">
        <v>0.21099999999999999</v>
      </c>
      <c r="D253" s="2">
        <v>0.17100000000000001</v>
      </c>
      <c r="F253" s="7">
        <v>0.2</v>
      </c>
      <c r="G253" s="1"/>
    </row>
    <row r="254" spans="2:7" x14ac:dyDescent="0.3">
      <c r="B254" s="3">
        <v>14251</v>
      </c>
      <c r="C254" s="7">
        <v>0.21099999999999999</v>
      </c>
      <c r="D254" s="2">
        <v>0.17100000000000001</v>
      </c>
      <c r="F254" s="7">
        <v>0.2</v>
      </c>
      <c r="G254" s="1"/>
    </row>
    <row r="255" spans="2:7" x14ac:dyDescent="0.3">
      <c r="B255" s="3">
        <v>14301</v>
      </c>
      <c r="C255" s="7">
        <v>0.21199999999999999</v>
      </c>
      <c r="D255" s="2">
        <v>0.17199999999999999</v>
      </c>
      <c r="F255" s="7">
        <v>0.20100000000000001</v>
      </c>
      <c r="G255" s="1"/>
    </row>
    <row r="256" spans="2:7" x14ac:dyDescent="0.3">
      <c r="B256" s="3">
        <v>14351</v>
      </c>
      <c r="C256" s="7">
        <v>0.21199999999999999</v>
      </c>
      <c r="D256" s="2">
        <v>0.17199999999999999</v>
      </c>
      <c r="F256" s="7">
        <v>0.20100000000000001</v>
      </c>
      <c r="G256" s="1"/>
    </row>
    <row r="257" spans="2:7" x14ac:dyDescent="0.3">
      <c r="B257" s="3">
        <v>14401</v>
      </c>
      <c r="C257" s="7">
        <v>0.21299999999999999</v>
      </c>
      <c r="D257" s="2">
        <v>0.17299999999999999</v>
      </c>
      <c r="F257" s="7">
        <v>0.20200000000000001</v>
      </c>
      <c r="G257" s="1"/>
    </row>
    <row r="258" spans="2:7" x14ac:dyDescent="0.3">
      <c r="B258" s="3">
        <v>14451</v>
      </c>
      <c r="C258" s="7">
        <v>0.21299999999999999</v>
      </c>
      <c r="D258" s="2">
        <v>0.17299999999999999</v>
      </c>
      <c r="F258" s="7">
        <v>0.20200000000000001</v>
      </c>
      <c r="G258" s="1"/>
    </row>
    <row r="259" spans="2:7" x14ac:dyDescent="0.3">
      <c r="B259" s="3">
        <v>14501</v>
      </c>
      <c r="C259" s="7">
        <v>0.21299999999999999</v>
      </c>
      <c r="D259" s="2">
        <v>0.17399999999999999</v>
      </c>
      <c r="F259" s="7">
        <v>0.20300000000000001</v>
      </c>
      <c r="G259" s="1"/>
    </row>
    <row r="260" spans="2:7" x14ac:dyDescent="0.3">
      <c r="B260" s="3">
        <v>14551</v>
      </c>
      <c r="C260" s="7">
        <v>0.214</v>
      </c>
      <c r="D260" s="2">
        <v>0.17399999999999999</v>
      </c>
      <c r="F260" s="7">
        <v>0.20300000000000001</v>
      </c>
      <c r="G260" s="1"/>
    </row>
    <row r="261" spans="2:7" x14ac:dyDescent="0.3">
      <c r="B261" s="3">
        <v>14601</v>
      </c>
      <c r="C261" s="7">
        <v>0.214</v>
      </c>
      <c r="D261" s="2">
        <v>0.17499999999999999</v>
      </c>
      <c r="F261" s="7">
        <v>0.20399999999999999</v>
      </c>
      <c r="G261" s="1"/>
    </row>
    <row r="262" spans="2:7" x14ac:dyDescent="0.3">
      <c r="B262" s="3">
        <v>14651</v>
      </c>
      <c r="C262" s="7">
        <v>0.215</v>
      </c>
      <c r="D262" s="2">
        <v>0.17499999999999999</v>
      </c>
      <c r="F262" s="7">
        <v>0.20399999999999999</v>
      </c>
      <c r="G262" s="1"/>
    </row>
    <row r="263" spans="2:7" x14ac:dyDescent="0.3">
      <c r="B263" s="3">
        <v>14701</v>
      </c>
      <c r="C263" s="7">
        <v>0.215</v>
      </c>
      <c r="D263" s="2">
        <v>0.17599999999999999</v>
      </c>
      <c r="F263" s="7">
        <v>0.20399999999999999</v>
      </c>
      <c r="G263" s="1"/>
    </row>
    <row r="264" spans="2:7" x14ac:dyDescent="0.3">
      <c r="B264" s="3">
        <v>14751</v>
      </c>
      <c r="C264" s="7">
        <v>0.215</v>
      </c>
      <c r="D264" s="2">
        <v>0.17599999999999999</v>
      </c>
      <c r="F264" s="7">
        <v>0.20499999999999999</v>
      </c>
      <c r="G264" s="1"/>
    </row>
    <row r="265" spans="2:7" x14ac:dyDescent="0.3">
      <c r="B265" s="3">
        <v>14801</v>
      </c>
      <c r="C265" s="7">
        <v>0.216</v>
      </c>
      <c r="D265" s="2">
        <v>0.17699999999999999</v>
      </c>
      <c r="F265" s="7">
        <v>0.20499999999999999</v>
      </c>
      <c r="G265" s="1"/>
    </row>
    <row r="266" spans="2:7" x14ac:dyDescent="0.3">
      <c r="B266" s="3">
        <v>14851</v>
      </c>
      <c r="C266" s="7">
        <v>0.216</v>
      </c>
      <c r="D266" s="2">
        <v>0.17699999999999999</v>
      </c>
      <c r="F266" s="7">
        <v>0.20599999999999999</v>
      </c>
      <c r="G266" s="1"/>
    </row>
    <row r="267" spans="2:7" x14ac:dyDescent="0.3">
      <c r="B267" s="3">
        <v>14901</v>
      </c>
      <c r="C267" s="7">
        <v>0.217</v>
      </c>
      <c r="D267" s="2">
        <v>0.17799999999999999</v>
      </c>
      <c r="F267" s="7">
        <v>0.20599999999999999</v>
      </c>
      <c r="G267" s="1"/>
    </row>
    <row r="268" spans="2:7" x14ac:dyDescent="0.3">
      <c r="B268" s="3">
        <v>14951</v>
      </c>
      <c r="C268" s="7">
        <v>0.217</v>
      </c>
      <c r="D268" s="2">
        <v>0.17799999999999999</v>
      </c>
      <c r="F268" s="7">
        <v>0.20699999999999999</v>
      </c>
      <c r="G268" s="1"/>
    </row>
    <row r="269" spans="2:7" x14ac:dyDescent="0.3">
      <c r="B269" s="3">
        <v>15001</v>
      </c>
      <c r="C269" s="7">
        <v>0.217</v>
      </c>
      <c r="D269" s="2">
        <v>0.17899999999999999</v>
      </c>
      <c r="F269" s="7">
        <v>0.20699999999999999</v>
      </c>
      <c r="G269" s="1"/>
    </row>
    <row r="270" spans="2:7" x14ac:dyDescent="0.3">
      <c r="B270" s="3">
        <v>15051</v>
      </c>
      <c r="C270" s="7">
        <v>0.218</v>
      </c>
      <c r="D270" s="2">
        <v>0.17899999999999999</v>
      </c>
      <c r="F270" s="7">
        <v>0.20699999999999999</v>
      </c>
      <c r="G270" s="1"/>
    </row>
    <row r="271" spans="2:7" x14ac:dyDescent="0.3">
      <c r="B271" s="3">
        <v>15101</v>
      </c>
      <c r="C271" s="7">
        <v>0.218</v>
      </c>
      <c r="D271" s="2">
        <v>0.18</v>
      </c>
      <c r="F271" s="7">
        <v>0.20799999999999999</v>
      </c>
      <c r="G271" s="1"/>
    </row>
    <row r="272" spans="2:7" x14ac:dyDescent="0.3">
      <c r="B272" s="3">
        <v>15151</v>
      </c>
      <c r="C272" s="7">
        <v>0.219</v>
      </c>
      <c r="D272" s="2">
        <v>0.18</v>
      </c>
      <c r="F272" s="7">
        <v>0.20799999999999999</v>
      </c>
      <c r="G272" s="1"/>
    </row>
    <row r="273" spans="2:7" x14ac:dyDescent="0.3">
      <c r="B273" s="3">
        <v>15201</v>
      </c>
      <c r="C273" s="7">
        <v>0.219</v>
      </c>
      <c r="D273" s="2">
        <v>0.18099999999999999</v>
      </c>
      <c r="F273" s="7">
        <v>0.20899999999999999</v>
      </c>
      <c r="G273" s="1"/>
    </row>
    <row r="274" spans="2:7" x14ac:dyDescent="0.3">
      <c r="B274" s="3">
        <v>15251</v>
      </c>
      <c r="C274" s="7">
        <v>0.219</v>
      </c>
      <c r="D274" s="2">
        <v>0.182</v>
      </c>
      <c r="F274" s="7">
        <v>0.20899999999999999</v>
      </c>
      <c r="G274" s="1"/>
    </row>
    <row r="275" spans="2:7" x14ac:dyDescent="0.3">
      <c r="B275" s="3">
        <v>15301</v>
      </c>
      <c r="C275" s="7">
        <v>0.22</v>
      </c>
      <c r="D275" s="2">
        <v>0.182</v>
      </c>
      <c r="F275" s="7">
        <v>0.20899999999999999</v>
      </c>
      <c r="G275" s="1"/>
    </row>
    <row r="276" spans="2:7" x14ac:dyDescent="0.3">
      <c r="B276" s="3">
        <v>15351</v>
      </c>
      <c r="C276" s="7">
        <v>0.22</v>
      </c>
      <c r="D276" s="2">
        <v>0.183</v>
      </c>
      <c r="F276" s="7">
        <v>0.21</v>
      </c>
      <c r="G276" s="1"/>
    </row>
    <row r="277" spans="2:7" x14ac:dyDescent="0.3">
      <c r="B277" s="3">
        <v>15401</v>
      </c>
      <c r="C277" s="7">
        <v>0.22</v>
      </c>
      <c r="D277" s="2">
        <v>0.183</v>
      </c>
      <c r="F277" s="7">
        <v>0.21</v>
      </c>
      <c r="G277" s="1"/>
    </row>
    <row r="278" spans="2:7" x14ac:dyDescent="0.3">
      <c r="B278" s="3">
        <v>15451</v>
      </c>
      <c r="C278" s="7">
        <v>0.221</v>
      </c>
      <c r="D278" s="2">
        <v>0.184</v>
      </c>
      <c r="F278" s="7">
        <v>0.21099999999999999</v>
      </c>
      <c r="G278" s="1"/>
    </row>
    <row r="279" spans="2:7" x14ac:dyDescent="0.3">
      <c r="B279" s="3">
        <v>15501</v>
      </c>
      <c r="C279" s="7">
        <v>0.221</v>
      </c>
      <c r="D279" s="2">
        <v>0.184</v>
      </c>
      <c r="F279" s="7">
        <v>0.21099999999999999</v>
      </c>
      <c r="G279" s="1"/>
    </row>
    <row r="280" spans="2:7" x14ac:dyDescent="0.3">
      <c r="B280" s="3">
        <v>15551</v>
      </c>
      <c r="C280" s="7">
        <v>0.222</v>
      </c>
      <c r="D280" s="2">
        <v>0.185</v>
      </c>
      <c r="F280" s="7">
        <v>0.21099999999999999</v>
      </c>
      <c r="G280" s="1"/>
    </row>
    <row r="281" spans="2:7" x14ac:dyDescent="0.3">
      <c r="B281" s="3">
        <v>15601</v>
      </c>
      <c r="C281" s="7">
        <v>0.222</v>
      </c>
      <c r="D281" s="2">
        <v>0.185</v>
      </c>
      <c r="F281" s="7">
        <v>0.21199999999999999</v>
      </c>
      <c r="G281" s="1"/>
    </row>
    <row r="282" spans="2:7" x14ac:dyDescent="0.3">
      <c r="B282" s="3">
        <v>15651</v>
      </c>
      <c r="C282" s="7">
        <v>0.222</v>
      </c>
      <c r="D282" s="2">
        <v>0.186</v>
      </c>
      <c r="F282" s="7">
        <v>0.21199999999999999</v>
      </c>
      <c r="G282" s="1"/>
    </row>
    <row r="283" spans="2:7" x14ac:dyDescent="0.3">
      <c r="B283" s="3">
        <v>15701</v>
      </c>
      <c r="C283" s="7">
        <v>0.223</v>
      </c>
      <c r="D283" s="2">
        <v>0.186</v>
      </c>
      <c r="F283" s="7">
        <v>0.21299999999999999</v>
      </c>
      <c r="G283" s="1"/>
    </row>
    <row r="284" spans="2:7" x14ac:dyDescent="0.3">
      <c r="B284" s="3">
        <v>15751</v>
      </c>
      <c r="C284" s="7">
        <v>0.223</v>
      </c>
      <c r="D284" s="2">
        <v>0.187</v>
      </c>
      <c r="F284" s="7">
        <v>0.21299999999999999</v>
      </c>
      <c r="G284" s="1"/>
    </row>
    <row r="285" spans="2:7" x14ac:dyDescent="0.3">
      <c r="B285" s="3">
        <v>15801</v>
      </c>
      <c r="C285" s="7">
        <v>0.223</v>
      </c>
      <c r="D285" s="2">
        <v>0.187</v>
      </c>
      <c r="F285" s="7">
        <v>0.21299999999999999</v>
      </c>
      <c r="G285" s="1"/>
    </row>
    <row r="286" spans="2:7" x14ac:dyDescent="0.3">
      <c r="B286" s="3">
        <v>15851</v>
      </c>
      <c r="C286" s="7">
        <v>0.224</v>
      </c>
      <c r="D286" s="2">
        <v>0.188</v>
      </c>
      <c r="F286" s="7">
        <v>0.214</v>
      </c>
      <c r="G286" s="1"/>
    </row>
    <row r="287" spans="2:7" x14ac:dyDescent="0.3">
      <c r="B287" s="3">
        <v>15901</v>
      </c>
      <c r="C287" s="7">
        <v>0.224</v>
      </c>
      <c r="D287" s="2">
        <v>0.188</v>
      </c>
      <c r="F287" s="7">
        <v>0.214</v>
      </c>
      <c r="G287" s="1"/>
    </row>
    <row r="288" spans="2:7" x14ac:dyDescent="0.3">
      <c r="B288" s="3">
        <v>15951</v>
      </c>
      <c r="C288" s="7">
        <v>0.224</v>
      </c>
      <c r="D288" s="2">
        <v>0.189</v>
      </c>
      <c r="F288" s="7">
        <v>0.215</v>
      </c>
      <c r="G288" s="1"/>
    </row>
    <row r="289" spans="2:7" x14ac:dyDescent="0.3">
      <c r="B289" s="3">
        <v>16001</v>
      </c>
      <c r="C289" s="7">
        <v>0.22500000000000001</v>
      </c>
      <c r="D289" s="2">
        <v>0.189</v>
      </c>
      <c r="F289" s="7">
        <v>0.215</v>
      </c>
      <c r="G289" s="1"/>
    </row>
    <row r="290" spans="2:7" x14ac:dyDescent="0.3">
      <c r="B290" s="3">
        <v>16051</v>
      </c>
      <c r="C290" s="7">
        <v>0.22500000000000001</v>
      </c>
      <c r="D290" s="2">
        <v>0.19</v>
      </c>
      <c r="F290" s="7">
        <v>0.215</v>
      </c>
      <c r="G290" s="1"/>
    </row>
    <row r="291" spans="2:7" x14ac:dyDescent="0.3">
      <c r="B291" s="3">
        <v>16101</v>
      </c>
      <c r="C291" s="7">
        <v>0.22500000000000001</v>
      </c>
      <c r="D291" s="2">
        <v>0.19</v>
      </c>
      <c r="F291" s="7">
        <v>0.216</v>
      </c>
      <c r="G291" s="1"/>
    </row>
    <row r="292" spans="2:7" x14ac:dyDescent="0.3">
      <c r="B292" s="3">
        <v>16151</v>
      </c>
      <c r="C292" s="7">
        <v>0.22600000000000001</v>
      </c>
      <c r="D292" s="2">
        <v>0.191</v>
      </c>
      <c r="F292" s="7">
        <v>0.216</v>
      </c>
      <c r="G292" s="1"/>
    </row>
    <row r="293" spans="2:7" x14ac:dyDescent="0.3">
      <c r="B293" s="3">
        <v>16201</v>
      </c>
      <c r="C293" s="7">
        <v>0.22600000000000001</v>
      </c>
      <c r="D293" s="2">
        <v>0.191</v>
      </c>
      <c r="F293" s="7">
        <v>0.216</v>
      </c>
      <c r="G293" s="1"/>
    </row>
    <row r="294" spans="2:7" x14ac:dyDescent="0.3">
      <c r="B294" s="3">
        <v>16251</v>
      </c>
      <c r="C294" s="7">
        <v>0.22600000000000001</v>
      </c>
      <c r="D294" s="2">
        <v>0.192</v>
      </c>
      <c r="F294" s="7">
        <v>0.217</v>
      </c>
      <c r="G294" s="1"/>
    </row>
    <row r="295" spans="2:7" x14ac:dyDescent="0.3">
      <c r="B295" s="3">
        <v>16301</v>
      </c>
      <c r="C295" s="7">
        <v>0.22700000000000001</v>
      </c>
      <c r="D295" s="2">
        <v>0.192</v>
      </c>
      <c r="F295" s="7">
        <v>0.217</v>
      </c>
      <c r="G295" s="1"/>
    </row>
    <row r="296" spans="2:7" x14ac:dyDescent="0.3">
      <c r="B296" s="3">
        <v>16351</v>
      </c>
      <c r="C296" s="7">
        <v>0.22700000000000001</v>
      </c>
      <c r="D296" s="2">
        <v>0.193</v>
      </c>
      <c r="F296" s="7">
        <v>0.217</v>
      </c>
      <c r="G296" s="1"/>
    </row>
    <row r="297" spans="2:7" x14ac:dyDescent="0.3">
      <c r="B297" s="3">
        <v>16401</v>
      </c>
      <c r="C297" s="7">
        <v>0.22700000000000001</v>
      </c>
      <c r="D297" s="2">
        <v>0.193</v>
      </c>
      <c r="F297" s="7">
        <v>0.218</v>
      </c>
      <c r="G297" s="1"/>
    </row>
    <row r="298" spans="2:7" x14ac:dyDescent="0.3">
      <c r="B298" s="3">
        <v>16451</v>
      </c>
      <c r="C298" s="7">
        <v>0.22800000000000001</v>
      </c>
      <c r="D298" s="2">
        <v>0.19400000000000001</v>
      </c>
      <c r="F298" s="7">
        <v>0.218</v>
      </c>
      <c r="G298" s="1"/>
    </row>
    <row r="299" spans="2:7" x14ac:dyDescent="0.3">
      <c r="B299" s="3">
        <v>16501</v>
      </c>
      <c r="C299" s="7">
        <v>0.22800000000000001</v>
      </c>
      <c r="D299" s="2">
        <v>0.19400000000000001</v>
      </c>
      <c r="F299" s="7">
        <v>0.218</v>
      </c>
      <c r="G299" s="1"/>
    </row>
    <row r="300" spans="2:7" x14ac:dyDescent="0.3">
      <c r="B300" s="3">
        <v>16551</v>
      </c>
      <c r="C300" s="7">
        <v>0.22800000000000001</v>
      </c>
      <c r="D300" s="2">
        <v>0.19500000000000001</v>
      </c>
      <c r="F300" s="7">
        <v>0.219</v>
      </c>
      <c r="G300" s="1"/>
    </row>
    <row r="301" spans="2:7" x14ac:dyDescent="0.3">
      <c r="B301" s="3">
        <v>16601</v>
      </c>
      <c r="C301" s="7">
        <v>0.22900000000000001</v>
      </c>
      <c r="D301" s="2">
        <v>0.19500000000000001</v>
      </c>
      <c r="F301" s="7">
        <v>0.219</v>
      </c>
      <c r="G301" s="1"/>
    </row>
    <row r="302" spans="2:7" x14ac:dyDescent="0.3">
      <c r="B302" s="3">
        <v>16651</v>
      </c>
      <c r="C302" s="7">
        <v>0.22900000000000001</v>
      </c>
      <c r="D302" s="2">
        <v>0.19600000000000001</v>
      </c>
      <c r="F302" s="7">
        <v>0.22</v>
      </c>
      <c r="G302" s="1"/>
    </row>
    <row r="303" spans="2:7" x14ac:dyDescent="0.3">
      <c r="B303" s="3">
        <v>16701</v>
      </c>
      <c r="C303" s="7">
        <v>0.22900000000000001</v>
      </c>
      <c r="D303" s="2">
        <v>0.19600000000000001</v>
      </c>
      <c r="F303" s="7">
        <v>0.22</v>
      </c>
      <c r="G303" s="1"/>
    </row>
    <row r="304" spans="2:7" x14ac:dyDescent="0.3">
      <c r="B304" s="3">
        <v>16751</v>
      </c>
      <c r="C304" s="7">
        <v>0.23</v>
      </c>
      <c r="D304" s="2">
        <v>0.19700000000000001</v>
      </c>
      <c r="F304" s="7">
        <v>0.22</v>
      </c>
      <c r="G304" s="1"/>
    </row>
    <row r="305" spans="2:7" x14ac:dyDescent="0.3">
      <c r="B305" s="3">
        <v>16801</v>
      </c>
      <c r="C305" s="7">
        <v>0.23</v>
      </c>
      <c r="D305" s="2">
        <v>0.19700000000000001</v>
      </c>
      <c r="F305" s="7">
        <v>0.221</v>
      </c>
      <c r="G305" s="1"/>
    </row>
    <row r="306" spans="2:7" x14ac:dyDescent="0.3">
      <c r="B306" s="3">
        <v>16851</v>
      </c>
      <c r="C306" s="7">
        <v>0.23</v>
      </c>
      <c r="D306" s="2">
        <v>0.19700000000000001</v>
      </c>
      <c r="F306" s="7">
        <v>0.221</v>
      </c>
      <c r="G306" s="1"/>
    </row>
    <row r="307" spans="2:7" x14ac:dyDescent="0.3">
      <c r="B307" s="3">
        <v>16901</v>
      </c>
      <c r="C307" s="7">
        <v>0.23100000000000001</v>
      </c>
      <c r="D307" s="2">
        <v>0.19800000000000001</v>
      </c>
      <c r="F307" s="7">
        <v>0.221</v>
      </c>
      <c r="G307" s="1"/>
    </row>
    <row r="308" spans="2:7" x14ac:dyDescent="0.3">
      <c r="B308" s="3">
        <v>16951</v>
      </c>
      <c r="C308" s="7">
        <v>0.23100000000000001</v>
      </c>
      <c r="D308" s="2">
        <v>0.19800000000000001</v>
      </c>
      <c r="F308" s="7">
        <v>0.222</v>
      </c>
      <c r="G308" s="1"/>
    </row>
    <row r="309" spans="2:7" x14ac:dyDescent="0.3">
      <c r="B309" s="3">
        <v>17001</v>
      </c>
      <c r="C309" s="7">
        <v>0.23100000000000001</v>
      </c>
      <c r="D309" s="2">
        <v>0.19900000000000001</v>
      </c>
      <c r="F309" s="7">
        <v>0.222</v>
      </c>
      <c r="G309" s="1"/>
    </row>
    <row r="310" spans="2:7" x14ac:dyDescent="0.3">
      <c r="B310" s="3">
        <v>17051</v>
      </c>
      <c r="C310" s="7">
        <v>0.23100000000000001</v>
      </c>
      <c r="D310" s="2">
        <v>0.19900000000000001</v>
      </c>
      <c r="F310" s="7">
        <v>0.222</v>
      </c>
      <c r="G310" s="1"/>
    </row>
    <row r="311" spans="2:7" x14ac:dyDescent="0.3">
      <c r="B311" s="3">
        <v>17101</v>
      </c>
      <c r="C311" s="7">
        <v>0.23200000000000001</v>
      </c>
      <c r="D311" s="2">
        <v>0.2</v>
      </c>
      <c r="F311" s="7">
        <v>0.223</v>
      </c>
      <c r="G311" s="1"/>
    </row>
    <row r="312" spans="2:7" x14ac:dyDescent="0.3">
      <c r="B312" s="3">
        <v>17151</v>
      </c>
      <c r="C312" s="7">
        <v>0.23200000000000001</v>
      </c>
      <c r="D312" s="2">
        <v>0.2</v>
      </c>
      <c r="F312" s="7">
        <v>0.223</v>
      </c>
      <c r="G312" s="1"/>
    </row>
    <row r="313" spans="2:7" x14ac:dyDescent="0.3">
      <c r="B313" s="3">
        <v>17201</v>
      </c>
      <c r="C313" s="7">
        <v>0.23200000000000001</v>
      </c>
      <c r="D313" s="2">
        <v>0.20100000000000001</v>
      </c>
      <c r="F313" s="7">
        <v>0.223</v>
      </c>
      <c r="G313" s="1"/>
    </row>
    <row r="314" spans="2:7" x14ac:dyDescent="0.3">
      <c r="B314" s="3">
        <v>17251</v>
      </c>
      <c r="C314" s="7">
        <v>0.23300000000000001</v>
      </c>
      <c r="D314" s="2">
        <v>0.20100000000000001</v>
      </c>
      <c r="F314" s="7">
        <v>0.224</v>
      </c>
      <c r="G314" s="1"/>
    </row>
    <row r="315" spans="2:7" x14ac:dyDescent="0.3">
      <c r="B315" s="3">
        <v>17301</v>
      </c>
      <c r="C315" s="7">
        <v>0.23300000000000001</v>
      </c>
      <c r="D315" s="2">
        <v>0.20100000000000001</v>
      </c>
      <c r="F315" s="7">
        <v>0.224</v>
      </c>
      <c r="G315" s="1"/>
    </row>
    <row r="316" spans="2:7" x14ac:dyDescent="0.3">
      <c r="B316" s="3">
        <v>17351</v>
      </c>
      <c r="C316" s="7">
        <v>0.23300000000000001</v>
      </c>
      <c r="D316" s="2">
        <v>0.20200000000000001</v>
      </c>
      <c r="F316" s="7">
        <v>0.224</v>
      </c>
      <c r="G316" s="1"/>
    </row>
    <row r="317" spans="2:7" x14ac:dyDescent="0.3">
      <c r="B317" s="3">
        <v>17401</v>
      </c>
      <c r="C317" s="7">
        <v>0.23300000000000001</v>
      </c>
      <c r="D317" s="2">
        <v>0.20200000000000001</v>
      </c>
      <c r="F317" s="7">
        <v>0.22500000000000001</v>
      </c>
      <c r="G317" s="1"/>
    </row>
    <row r="318" spans="2:7" x14ac:dyDescent="0.3">
      <c r="B318" s="3">
        <v>17451</v>
      </c>
      <c r="C318" s="7">
        <v>0.23400000000000001</v>
      </c>
      <c r="D318" s="2">
        <v>0.20300000000000001</v>
      </c>
      <c r="F318" s="7">
        <v>0.22500000000000001</v>
      </c>
      <c r="G318" s="1"/>
    </row>
    <row r="319" spans="2:7" x14ac:dyDescent="0.3">
      <c r="B319" s="3">
        <v>17501</v>
      </c>
      <c r="C319" s="7">
        <v>0.23400000000000001</v>
      </c>
      <c r="D319" s="2">
        <v>0.20300000000000001</v>
      </c>
      <c r="F319" s="7">
        <v>0.22600000000000001</v>
      </c>
      <c r="G319" s="1"/>
    </row>
    <row r="320" spans="2:7" x14ac:dyDescent="0.3">
      <c r="B320" s="3">
        <v>17551</v>
      </c>
      <c r="C320" s="7">
        <v>0.23400000000000001</v>
      </c>
      <c r="D320" s="2">
        <v>0.20399999999999999</v>
      </c>
      <c r="F320" s="7">
        <v>0.22600000000000001</v>
      </c>
      <c r="G320" s="1"/>
    </row>
    <row r="321" spans="2:7" x14ac:dyDescent="0.3">
      <c r="B321" s="3">
        <v>17601</v>
      </c>
      <c r="C321" s="7">
        <v>0.23499999999999999</v>
      </c>
      <c r="D321" s="2">
        <v>0.20399999999999999</v>
      </c>
      <c r="F321" s="7">
        <v>0.22600000000000001</v>
      </c>
      <c r="G321" s="1"/>
    </row>
    <row r="322" spans="2:7" x14ac:dyDescent="0.3">
      <c r="B322" s="3">
        <v>17651</v>
      </c>
      <c r="C322" s="7">
        <v>0.23499999999999999</v>
      </c>
      <c r="D322" s="2">
        <v>0.20499999999999999</v>
      </c>
      <c r="F322" s="7">
        <v>0.22700000000000001</v>
      </c>
      <c r="G322" s="1"/>
    </row>
    <row r="323" spans="2:7" x14ac:dyDescent="0.3">
      <c r="B323" s="3">
        <v>17701</v>
      </c>
      <c r="C323" s="7">
        <v>0.23499999999999999</v>
      </c>
      <c r="D323" s="2">
        <v>0.20499999999999999</v>
      </c>
      <c r="F323" s="7">
        <v>0.22700000000000001</v>
      </c>
      <c r="G323" s="1"/>
    </row>
    <row r="324" spans="2:7" x14ac:dyDescent="0.3">
      <c r="B324" s="3">
        <v>17751</v>
      </c>
      <c r="C324" s="7">
        <v>0.23599999999999999</v>
      </c>
      <c r="D324" s="2">
        <v>0.20499999999999999</v>
      </c>
      <c r="F324" s="7">
        <v>0.22700000000000001</v>
      </c>
      <c r="G324" s="1"/>
    </row>
    <row r="325" spans="2:7" x14ac:dyDescent="0.3">
      <c r="B325" s="3">
        <v>17801</v>
      </c>
      <c r="C325" s="7">
        <v>0.23599999999999999</v>
      </c>
      <c r="D325" s="2">
        <v>0.20599999999999999</v>
      </c>
      <c r="F325" s="7">
        <v>0.22800000000000001</v>
      </c>
      <c r="G325" s="1"/>
    </row>
    <row r="326" spans="2:7" x14ac:dyDescent="0.3">
      <c r="B326" s="3">
        <v>17851</v>
      </c>
      <c r="C326" s="7">
        <v>0.23599999999999999</v>
      </c>
      <c r="D326" s="2">
        <v>0.20599999999999999</v>
      </c>
      <c r="F326" s="7">
        <v>0.22800000000000001</v>
      </c>
      <c r="G326" s="1"/>
    </row>
    <row r="327" spans="2:7" x14ac:dyDescent="0.3">
      <c r="B327" s="3">
        <v>17901</v>
      </c>
      <c r="C327" s="7">
        <v>0.23699999999999999</v>
      </c>
      <c r="D327" s="2">
        <v>0.20699999999999999</v>
      </c>
      <c r="F327" s="7">
        <v>0.22800000000000001</v>
      </c>
      <c r="G327" s="1"/>
    </row>
    <row r="328" spans="2:7" x14ac:dyDescent="0.3">
      <c r="B328" s="3">
        <v>17951</v>
      </c>
      <c r="C328" s="7">
        <v>0.23699999999999999</v>
      </c>
      <c r="D328" s="2">
        <v>0.20699999999999999</v>
      </c>
      <c r="F328" s="7">
        <v>0.22900000000000001</v>
      </c>
      <c r="G328" s="1"/>
    </row>
    <row r="329" spans="2:7" x14ac:dyDescent="0.3">
      <c r="B329" s="3">
        <v>18001</v>
      </c>
      <c r="C329" s="7">
        <v>0.23699999999999999</v>
      </c>
      <c r="D329" s="2">
        <v>0.20799999999999999</v>
      </c>
      <c r="F329" s="7">
        <v>0.22900000000000001</v>
      </c>
      <c r="G329" s="1"/>
    </row>
    <row r="330" spans="2:7" x14ac:dyDescent="0.3">
      <c r="B330" s="3">
        <v>18051</v>
      </c>
      <c r="C330" s="7">
        <v>0.23799999999999999</v>
      </c>
      <c r="D330" s="2">
        <v>0.20799999999999999</v>
      </c>
      <c r="F330" s="7">
        <v>0.22900000000000001</v>
      </c>
      <c r="G330" s="1"/>
    </row>
    <row r="331" spans="2:7" x14ac:dyDescent="0.3">
      <c r="B331" s="3">
        <v>18101</v>
      </c>
      <c r="C331" s="7">
        <v>0.23799999999999999</v>
      </c>
      <c r="D331" s="2">
        <v>0.20899999999999999</v>
      </c>
      <c r="F331" s="7">
        <v>0.23</v>
      </c>
      <c r="G331" s="1"/>
    </row>
    <row r="332" spans="2:7" x14ac:dyDescent="0.3">
      <c r="B332" s="3">
        <v>18151</v>
      </c>
      <c r="C332" s="7">
        <v>0.23799999999999999</v>
      </c>
      <c r="D332" s="2">
        <v>0.20899999999999999</v>
      </c>
      <c r="F332" s="7">
        <v>0.23</v>
      </c>
      <c r="G332" s="1"/>
    </row>
    <row r="333" spans="2:7" x14ac:dyDescent="0.3">
      <c r="B333" s="3">
        <v>18201</v>
      </c>
      <c r="C333" s="7">
        <v>0.23899999999999999</v>
      </c>
      <c r="D333" s="2">
        <v>0.20899999999999999</v>
      </c>
      <c r="F333" s="7">
        <v>0.23</v>
      </c>
      <c r="G333" s="1"/>
    </row>
    <row r="334" spans="2:7" x14ac:dyDescent="0.3">
      <c r="B334" s="3">
        <v>18251</v>
      </c>
      <c r="C334" s="7">
        <v>0.23899999999999999</v>
      </c>
      <c r="D334" s="2">
        <v>0.21</v>
      </c>
      <c r="F334" s="7">
        <v>0.23100000000000001</v>
      </c>
      <c r="G334" s="1"/>
    </row>
    <row r="335" spans="2:7" x14ac:dyDescent="0.3">
      <c r="B335" s="3">
        <v>18301</v>
      </c>
      <c r="C335" s="7">
        <v>0.23899999999999999</v>
      </c>
      <c r="D335" s="2">
        <v>0.21</v>
      </c>
      <c r="F335" s="7">
        <v>0.23100000000000001</v>
      </c>
      <c r="G335" s="1"/>
    </row>
    <row r="336" spans="2:7" x14ac:dyDescent="0.3">
      <c r="B336" s="3">
        <v>18351</v>
      </c>
      <c r="C336" s="7">
        <v>0.23899999999999999</v>
      </c>
      <c r="D336" s="2">
        <v>0.21099999999999999</v>
      </c>
      <c r="F336" s="7">
        <v>0.23100000000000001</v>
      </c>
      <c r="G336" s="1"/>
    </row>
    <row r="337" spans="2:7" x14ac:dyDescent="0.3">
      <c r="B337" s="3">
        <v>18401</v>
      </c>
      <c r="C337" s="7">
        <v>0.24</v>
      </c>
      <c r="D337" s="2">
        <v>0.21099999999999999</v>
      </c>
      <c r="F337" s="7">
        <v>0.23200000000000001</v>
      </c>
      <c r="G337" s="1"/>
    </row>
    <row r="338" spans="2:7" x14ac:dyDescent="0.3">
      <c r="B338" s="3">
        <v>18451</v>
      </c>
      <c r="C338" s="7">
        <v>0.24</v>
      </c>
      <c r="D338" s="2">
        <v>0.21199999999999999</v>
      </c>
      <c r="F338" s="7">
        <v>0.23200000000000001</v>
      </c>
      <c r="G338" s="1"/>
    </row>
    <row r="339" spans="2:7" x14ac:dyDescent="0.3">
      <c r="B339" s="3">
        <v>18501</v>
      </c>
      <c r="C339" s="7">
        <v>0.24</v>
      </c>
      <c r="D339" s="2">
        <v>0.21199999999999999</v>
      </c>
      <c r="F339" s="7">
        <v>0.23200000000000001</v>
      </c>
      <c r="G339" s="1"/>
    </row>
    <row r="340" spans="2:7" x14ac:dyDescent="0.3">
      <c r="B340" s="3">
        <v>18551</v>
      </c>
      <c r="C340" s="7">
        <v>0.24099999999999999</v>
      </c>
      <c r="D340" s="2">
        <v>0.21199999999999999</v>
      </c>
      <c r="F340" s="7">
        <v>0.23200000000000001</v>
      </c>
      <c r="G340" s="1"/>
    </row>
    <row r="341" spans="2:7" x14ac:dyDescent="0.3">
      <c r="B341" s="3">
        <v>18601</v>
      </c>
      <c r="C341" s="7">
        <v>0.24099999999999999</v>
      </c>
      <c r="D341" s="2">
        <v>0.21299999999999999</v>
      </c>
      <c r="F341" s="7">
        <v>0.23300000000000001</v>
      </c>
      <c r="G341" s="1"/>
    </row>
    <row r="342" spans="2:7" x14ac:dyDescent="0.3">
      <c r="B342" s="3">
        <v>18651</v>
      </c>
      <c r="C342" s="7">
        <v>0.24099999999999999</v>
      </c>
      <c r="D342" s="2">
        <v>0.21299999999999999</v>
      </c>
      <c r="F342" s="7">
        <v>0.23300000000000001</v>
      </c>
      <c r="G342" s="1"/>
    </row>
    <row r="343" spans="2:7" x14ac:dyDescent="0.3">
      <c r="B343" s="3">
        <v>18701</v>
      </c>
      <c r="C343" s="7">
        <v>0.24199999999999999</v>
      </c>
      <c r="D343" s="2">
        <v>0.214</v>
      </c>
      <c r="F343" s="7">
        <v>0.23300000000000001</v>
      </c>
      <c r="G343" s="1"/>
    </row>
    <row r="344" spans="2:7" x14ac:dyDescent="0.3">
      <c r="B344" s="3">
        <v>18751</v>
      </c>
      <c r="C344" s="7">
        <v>0.24199999999999999</v>
      </c>
      <c r="D344" s="2">
        <v>0.214</v>
      </c>
      <c r="F344" s="7">
        <v>0.23400000000000001</v>
      </c>
      <c r="G344" s="1"/>
    </row>
    <row r="345" spans="2:7" x14ac:dyDescent="0.3">
      <c r="B345" s="3">
        <v>18801</v>
      </c>
      <c r="C345" s="7">
        <v>0.24199999999999999</v>
      </c>
      <c r="D345" s="2">
        <v>0.214</v>
      </c>
      <c r="F345" s="7">
        <v>0.23400000000000001</v>
      </c>
      <c r="G345" s="1"/>
    </row>
    <row r="346" spans="2:7" x14ac:dyDescent="0.3">
      <c r="B346" s="3">
        <v>18851</v>
      </c>
      <c r="C346" s="7">
        <v>0.24299999999999999</v>
      </c>
      <c r="D346" s="2">
        <v>0.215</v>
      </c>
      <c r="F346" s="7">
        <v>0.23400000000000001</v>
      </c>
      <c r="G346" s="1"/>
    </row>
    <row r="347" spans="2:7" x14ac:dyDescent="0.3">
      <c r="B347" s="3">
        <v>18901</v>
      </c>
      <c r="C347" s="7">
        <v>0.24299999999999999</v>
      </c>
      <c r="D347" s="2">
        <v>0.215</v>
      </c>
      <c r="F347" s="7">
        <v>0.23499999999999999</v>
      </c>
      <c r="G347" s="1"/>
    </row>
    <row r="348" spans="2:7" x14ac:dyDescent="0.3">
      <c r="B348" s="3">
        <v>18951</v>
      </c>
      <c r="C348" s="7">
        <v>0.24299999999999999</v>
      </c>
      <c r="D348" s="2">
        <v>0.216</v>
      </c>
      <c r="F348" s="7">
        <v>0.23499999999999999</v>
      </c>
      <c r="G348" s="1"/>
    </row>
    <row r="349" spans="2:7" x14ac:dyDescent="0.3">
      <c r="B349" s="3">
        <v>19001</v>
      </c>
      <c r="C349" s="7">
        <v>0.24299999999999999</v>
      </c>
      <c r="D349" s="2">
        <v>0.216</v>
      </c>
      <c r="F349" s="7">
        <v>0.23499999999999999</v>
      </c>
      <c r="G349" s="1"/>
    </row>
    <row r="350" spans="2:7" x14ac:dyDescent="0.3">
      <c r="B350" s="3">
        <v>19051</v>
      </c>
      <c r="C350" s="7">
        <v>0.24399999999999999</v>
      </c>
      <c r="D350" s="2">
        <v>0.216</v>
      </c>
      <c r="F350" s="7">
        <v>0.23599999999999999</v>
      </c>
      <c r="G350" s="1"/>
    </row>
    <row r="351" spans="2:7" x14ac:dyDescent="0.3">
      <c r="B351" s="3">
        <v>19101</v>
      </c>
      <c r="C351" s="7">
        <v>0.24399999999999999</v>
      </c>
      <c r="D351" s="2">
        <v>0.217</v>
      </c>
      <c r="F351" s="7">
        <v>0.23599999999999999</v>
      </c>
      <c r="G351" s="1"/>
    </row>
    <row r="352" spans="2:7" x14ac:dyDescent="0.3">
      <c r="B352" s="3">
        <v>19151</v>
      </c>
      <c r="C352" s="7">
        <v>0.24399999999999999</v>
      </c>
      <c r="D352" s="2">
        <v>0.217</v>
      </c>
      <c r="F352" s="7">
        <v>0.23599999999999999</v>
      </c>
      <c r="G352" s="1"/>
    </row>
    <row r="353" spans="2:7" x14ac:dyDescent="0.3">
      <c r="B353" s="3">
        <v>19201</v>
      </c>
      <c r="C353" s="7">
        <v>0.245</v>
      </c>
      <c r="D353" s="2">
        <v>0.217</v>
      </c>
      <c r="F353" s="7">
        <v>0.23599999999999999</v>
      </c>
      <c r="G353" s="1"/>
    </row>
    <row r="354" spans="2:7" x14ac:dyDescent="0.3">
      <c r="B354" s="3">
        <v>19251</v>
      </c>
      <c r="C354" s="7">
        <v>0.245</v>
      </c>
      <c r="D354" s="2">
        <v>0.218</v>
      </c>
      <c r="F354" s="7">
        <v>0.23699999999999999</v>
      </c>
      <c r="G354" s="1"/>
    </row>
    <row r="355" spans="2:7" x14ac:dyDescent="0.3">
      <c r="B355" s="3">
        <v>19301</v>
      </c>
      <c r="C355" s="7">
        <v>0.245</v>
      </c>
      <c r="D355" s="2">
        <v>0.218</v>
      </c>
      <c r="F355" s="7">
        <v>0.23699999999999999</v>
      </c>
      <c r="G355" s="1"/>
    </row>
    <row r="356" spans="2:7" x14ac:dyDescent="0.3">
      <c r="B356" s="3">
        <v>19351</v>
      </c>
      <c r="C356" s="7">
        <v>0.245</v>
      </c>
      <c r="D356" s="2">
        <v>0.219</v>
      </c>
      <c r="F356" s="7">
        <v>0.23699999999999999</v>
      </c>
      <c r="G356" s="1"/>
    </row>
    <row r="357" spans="2:7" x14ac:dyDescent="0.3">
      <c r="B357" s="3">
        <v>19401</v>
      </c>
      <c r="C357" s="7">
        <v>0.246</v>
      </c>
      <c r="D357" s="2">
        <v>0.219</v>
      </c>
      <c r="F357" s="7">
        <v>0.23799999999999999</v>
      </c>
      <c r="G357" s="1"/>
    </row>
    <row r="358" spans="2:7" x14ac:dyDescent="0.3">
      <c r="B358" s="3">
        <v>19451</v>
      </c>
      <c r="C358" s="7">
        <v>0.246</v>
      </c>
      <c r="D358" s="2">
        <v>0.219</v>
      </c>
      <c r="F358" s="7">
        <v>0.23799999999999999</v>
      </c>
      <c r="G358" s="1"/>
    </row>
    <row r="359" spans="2:7" x14ac:dyDescent="0.3">
      <c r="B359" s="3">
        <v>19501</v>
      </c>
      <c r="C359" s="7">
        <v>0.246</v>
      </c>
      <c r="D359" s="2">
        <v>0.22</v>
      </c>
      <c r="F359" s="7">
        <v>0.23799999999999999</v>
      </c>
      <c r="G359" s="1"/>
    </row>
    <row r="360" spans="2:7" x14ac:dyDescent="0.3">
      <c r="B360" s="3">
        <v>19551</v>
      </c>
      <c r="C360" s="7">
        <v>0.246</v>
      </c>
      <c r="D360" s="2">
        <v>0.22</v>
      </c>
      <c r="F360" s="7">
        <v>0.23899999999999999</v>
      </c>
      <c r="G360" s="1"/>
    </row>
    <row r="361" spans="2:7" x14ac:dyDescent="0.3">
      <c r="B361" s="3">
        <v>19601</v>
      </c>
      <c r="C361" s="7">
        <v>0.247</v>
      </c>
      <c r="D361" s="2">
        <v>0.221</v>
      </c>
      <c r="F361" s="7">
        <v>0.23899999999999999</v>
      </c>
      <c r="G361" s="1"/>
    </row>
    <row r="362" spans="2:7" x14ac:dyDescent="0.3">
      <c r="B362" s="3">
        <v>19651</v>
      </c>
      <c r="C362" s="7">
        <v>0.247</v>
      </c>
      <c r="D362" s="2">
        <v>0.221</v>
      </c>
      <c r="F362" s="7">
        <v>0.23899999999999999</v>
      </c>
      <c r="G362" s="1"/>
    </row>
    <row r="363" spans="2:7" x14ac:dyDescent="0.3">
      <c r="B363" s="3">
        <v>19701</v>
      </c>
      <c r="C363" s="7">
        <v>0.247</v>
      </c>
      <c r="D363" s="2">
        <v>0.221</v>
      </c>
      <c r="F363" s="7">
        <v>0.23899999999999999</v>
      </c>
      <c r="G363" s="1"/>
    </row>
    <row r="364" spans="2:7" x14ac:dyDescent="0.3">
      <c r="B364" s="3">
        <v>19751</v>
      </c>
      <c r="C364" s="7">
        <v>0.248</v>
      </c>
      <c r="D364" s="2">
        <v>0.222</v>
      </c>
      <c r="F364" s="7">
        <v>0.24</v>
      </c>
      <c r="G364" s="1"/>
    </row>
    <row r="365" spans="2:7" x14ac:dyDescent="0.3">
      <c r="B365" s="3">
        <v>19801</v>
      </c>
      <c r="C365" s="7">
        <v>0.248</v>
      </c>
      <c r="D365" s="2">
        <v>0.222</v>
      </c>
      <c r="F365" s="7">
        <v>0.24</v>
      </c>
      <c r="G365" s="1"/>
    </row>
    <row r="366" spans="2:7" x14ac:dyDescent="0.3">
      <c r="B366" s="3">
        <v>19851</v>
      </c>
      <c r="C366" s="7">
        <v>0.248</v>
      </c>
      <c r="D366" s="2">
        <v>0.222</v>
      </c>
      <c r="F366" s="7">
        <v>0.24</v>
      </c>
      <c r="G366" s="1"/>
    </row>
    <row r="367" spans="2:7" x14ac:dyDescent="0.3">
      <c r="B367" s="3">
        <v>19901</v>
      </c>
      <c r="C367" s="7">
        <v>0.248</v>
      </c>
      <c r="D367" s="2">
        <v>0.223</v>
      </c>
      <c r="F367" s="7">
        <v>0.24099999999999999</v>
      </c>
      <c r="G367" s="1"/>
    </row>
    <row r="368" spans="2:7" x14ac:dyDescent="0.3">
      <c r="B368" s="3">
        <v>19951</v>
      </c>
      <c r="C368" s="7">
        <v>0.249</v>
      </c>
      <c r="D368" s="2">
        <v>0.223</v>
      </c>
      <c r="F368" s="7">
        <v>0.24099999999999999</v>
      </c>
      <c r="G368" s="1"/>
    </row>
    <row r="369" spans="2:7" x14ac:dyDescent="0.3">
      <c r="B369" s="3">
        <v>20001</v>
      </c>
      <c r="C369" s="7">
        <v>0.249</v>
      </c>
      <c r="D369" s="2">
        <v>0.223</v>
      </c>
      <c r="F369" s="7">
        <v>0.24099999999999999</v>
      </c>
      <c r="G369" s="1"/>
    </row>
    <row r="370" spans="2:7" x14ac:dyDescent="0.3">
      <c r="B370" s="3">
        <v>20051</v>
      </c>
      <c r="C370" s="7">
        <v>0.249</v>
      </c>
      <c r="D370" s="2">
        <v>0.224</v>
      </c>
    </row>
    <row r="371" spans="2:7" x14ac:dyDescent="0.3">
      <c r="B371" s="3">
        <v>20101</v>
      </c>
      <c r="C371" s="7">
        <v>0.249</v>
      </c>
      <c r="D371" s="2">
        <v>0.224</v>
      </c>
    </row>
    <row r="372" spans="2:7" x14ac:dyDescent="0.3">
      <c r="B372" s="3">
        <v>20151</v>
      </c>
      <c r="C372" s="7">
        <v>0.25</v>
      </c>
      <c r="D372" s="2">
        <v>0.22500000000000001</v>
      </c>
    </row>
    <row r="373" spans="2:7" x14ac:dyDescent="0.3">
      <c r="B373" s="3">
        <v>20201</v>
      </c>
      <c r="C373" s="7">
        <v>0.25</v>
      </c>
      <c r="D373" s="2">
        <v>0.22500000000000001</v>
      </c>
    </row>
    <row r="374" spans="2:7" x14ac:dyDescent="0.3">
      <c r="B374" s="3">
        <v>20251</v>
      </c>
      <c r="C374" s="7">
        <v>0.25</v>
      </c>
      <c r="D374" s="2">
        <v>0.22600000000000001</v>
      </c>
    </row>
    <row r="375" spans="2:7" x14ac:dyDescent="0.3">
      <c r="B375" s="3">
        <v>20301</v>
      </c>
      <c r="C375" s="7">
        <v>0.25</v>
      </c>
      <c r="D375" s="2">
        <v>0.22600000000000001</v>
      </c>
    </row>
    <row r="376" spans="2:7" x14ac:dyDescent="0.3">
      <c r="B376" s="3">
        <v>20351</v>
      </c>
      <c r="C376" s="7">
        <v>0.251</v>
      </c>
      <c r="D376" s="2">
        <v>0.22600000000000001</v>
      </c>
    </row>
    <row r="377" spans="2:7" x14ac:dyDescent="0.3">
      <c r="B377" s="3">
        <v>20401</v>
      </c>
      <c r="C377" s="7">
        <v>0.251</v>
      </c>
      <c r="D377" s="2">
        <v>0.22700000000000001</v>
      </c>
    </row>
    <row r="378" spans="2:7" x14ac:dyDescent="0.3">
      <c r="B378" s="3">
        <v>20451</v>
      </c>
      <c r="C378" s="7">
        <v>0.251</v>
      </c>
      <c r="D378" s="2">
        <v>0.22700000000000001</v>
      </c>
    </row>
    <row r="379" spans="2:7" x14ac:dyDescent="0.3">
      <c r="B379" s="3">
        <v>20501</v>
      </c>
      <c r="C379" s="7">
        <v>0.252</v>
      </c>
      <c r="D379" s="2">
        <v>0.22700000000000001</v>
      </c>
    </row>
    <row r="380" spans="2:7" x14ac:dyDescent="0.3">
      <c r="B380" s="3">
        <v>20551</v>
      </c>
      <c r="C380" s="7">
        <v>0.252</v>
      </c>
      <c r="D380" s="2">
        <v>0.22800000000000001</v>
      </c>
    </row>
    <row r="381" spans="2:7" x14ac:dyDescent="0.3">
      <c r="B381" s="3">
        <v>20601</v>
      </c>
      <c r="C381" s="7">
        <v>0.252</v>
      </c>
      <c r="D381" s="2">
        <v>0.22800000000000001</v>
      </c>
    </row>
    <row r="382" spans="2:7" x14ac:dyDescent="0.3">
      <c r="B382" s="3">
        <v>20651</v>
      </c>
      <c r="C382" s="7">
        <v>0.252</v>
      </c>
      <c r="D382" s="2">
        <v>0.22800000000000001</v>
      </c>
    </row>
    <row r="383" spans="2:7" x14ac:dyDescent="0.3">
      <c r="B383" s="3">
        <v>20701</v>
      </c>
      <c r="C383" s="7">
        <v>0.252</v>
      </c>
      <c r="D383" s="2">
        <v>0.22900000000000001</v>
      </c>
    </row>
    <row r="384" spans="2:7" x14ac:dyDescent="0.3">
      <c r="B384" s="3">
        <v>20751</v>
      </c>
      <c r="C384" s="7">
        <v>0.253</v>
      </c>
      <c r="D384" s="2">
        <v>0.22900000000000001</v>
      </c>
    </row>
    <row r="385" spans="2:4" x14ac:dyDescent="0.3">
      <c r="B385" s="3">
        <v>20801</v>
      </c>
      <c r="C385" s="7">
        <v>0.253</v>
      </c>
      <c r="D385" s="2">
        <v>0.22900000000000001</v>
      </c>
    </row>
    <row r="386" spans="2:4" x14ac:dyDescent="0.3">
      <c r="B386" s="3">
        <v>20851</v>
      </c>
      <c r="C386" s="7">
        <v>0.253</v>
      </c>
      <c r="D386" s="2">
        <v>0.23</v>
      </c>
    </row>
    <row r="387" spans="2:4" x14ac:dyDescent="0.3">
      <c r="B387" s="3">
        <v>20901</v>
      </c>
      <c r="C387" s="7">
        <v>0.253</v>
      </c>
      <c r="D387" s="2">
        <v>0.23</v>
      </c>
    </row>
    <row r="388" spans="2:4" x14ac:dyDescent="0.3">
      <c r="B388" s="3">
        <v>20951</v>
      </c>
      <c r="C388" s="7">
        <v>0.254</v>
      </c>
      <c r="D388" s="2">
        <v>0.23</v>
      </c>
    </row>
    <row r="389" spans="2:4" x14ac:dyDescent="0.3">
      <c r="B389" s="3">
        <v>21001</v>
      </c>
      <c r="C389" s="7">
        <v>0.254</v>
      </c>
      <c r="D389" s="2">
        <v>0.23100000000000001</v>
      </c>
    </row>
    <row r="390" spans="2:4" x14ac:dyDescent="0.3">
      <c r="B390" s="3">
        <v>21051</v>
      </c>
      <c r="C390" s="7">
        <v>0.254</v>
      </c>
      <c r="D390" s="2">
        <v>0.23100000000000001</v>
      </c>
    </row>
    <row r="391" spans="2:4" x14ac:dyDescent="0.3">
      <c r="B391" s="3">
        <v>21101</v>
      </c>
      <c r="C391" s="7">
        <v>0.254</v>
      </c>
      <c r="D391" s="2">
        <v>0.23100000000000001</v>
      </c>
    </row>
    <row r="392" spans="2:4" x14ac:dyDescent="0.3">
      <c r="B392" s="3">
        <v>21151</v>
      </c>
      <c r="C392" s="7">
        <v>0.255</v>
      </c>
      <c r="D392" s="2">
        <v>0.23200000000000001</v>
      </c>
    </row>
    <row r="393" spans="2:4" x14ac:dyDescent="0.3">
      <c r="B393" s="3">
        <v>21201</v>
      </c>
      <c r="C393" s="7">
        <v>0.255</v>
      </c>
      <c r="D393" s="2">
        <v>0.23200000000000001</v>
      </c>
    </row>
    <row r="394" spans="2:4" x14ac:dyDescent="0.3">
      <c r="B394" s="3">
        <v>21251</v>
      </c>
      <c r="C394" s="7">
        <v>0.255</v>
      </c>
      <c r="D394" s="2">
        <v>0.23200000000000001</v>
      </c>
    </row>
    <row r="395" spans="2:4" x14ac:dyDescent="0.3">
      <c r="B395" s="3">
        <v>21301</v>
      </c>
      <c r="C395" s="7">
        <v>0.255</v>
      </c>
      <c r="D395" s="2">
        <v>0.23300000000000001</v>
      </c>
    </row>
    <row r="396" spans="2:4" x14ac:dyDescent="0.3">
      <c r="B396" s="3">
        <v>21351</v>
      </c>
      <c r="C396" s="7">
        <v>0.25600000000000001</v>
      </c>
      <c r="D396" s="2">
        <v>0.23300000000000001</v>
      </c>
    </row>
    <row r="397" spans="2:4" x14ac:dyDescent="0.3">
      <c r="B397" s="3">
        <v>21401</v>
      </c>
      <c r="C397" s="7">
        <v>0.25600000000000001</v>
      </c>
      <c r="D397" s="2">
        <v>0.23300000000000001</v>
      </c>
    </row>
    <row r="398" spans="2:4" x14ac:dyDescent="0.3">
      <c r="B398" s="3">
        <v>21451</v>
      </c>
      <c r="C398" s="7">
        <v>0.25600000000000001</v>
      </c>
      <c r="D398" s="2">
        <v>0.23400000000000001</v>
      </c>
    </row>
    <row r="399" spans="2:4" x14ac:dyDescent="0.3">
      <c r="B399" s="3">
        <v>21501</v>
      </c>
      <c r="C399" s="7">
        <v>0.25600000000000001</v>
      </c>
      <c r="D399" s="2">
        <v>0.23400000000000001</v>
      </c>
    </row>
    <row r="400" spans="2:4" x14ac:dyDescent="0.3">
      <c r="B400" s="3">
        <v>21551</v>
      </c>
      <c r="C400" s="7">
        <v>0.25700000000000001</v>
      </c>
      <c r="D400" s="2">
        <v>0.23400000000000001</v>
      </c>
    </row>
    <row r="401" spans="2:4" x14ac:dyDescent="0.3">
      <c r="B401" s="3">
        <v>21601</v>
      </c>
      <c r="C401" s="7">
        <v>0.25700000000000001</v>
      </c>
      <c r="D401" s="2">
        <v>0.23499999999999999</v>
      </c>
    </row>
    <row r="402" spans="2:4" x14ac:dyDescent="0.3">
      <c r="B402" s="3">
        <v>21651</v>
      </c>
      <c r="C402" s="7">
        <v>0.25700000000000001</v>
      </c>
      <c r="D402" s="2">
        <v>0.23499999999999999</v>
      </c>
    </row>
    <row r="403" spans="2:4" x14ac:dyDescent="0.3">
      <c r="B403" s="3">
        <v>21701</v>
      </c>
      <c r="C403" s="7">
        <v>0.25800000000000001</v>
      </c>
      <c r="D403" s="2">
        <v>0.23499999999999999</v>
      </c>
    </row>
    <row r="404" spans="2:4" x14ac:dyDescent="0.3">
      <c r="B404" s="3">
        <v>21751</v>
      </c>
      <c r="C404" s="7">
        <v>0.25800000000000001</v>
      </c>
      <c r="D404" s="2">
        <v>0.23599999999999999</v>
      </c>
    </row>
    <row r="405" spans="2:4" x14ac:dyDescent="0.3">
      <c r="B405" s="3">
        <v>21801</v>
      </c>
      <c r="C405" s="7">
        <v>0.25800000000000001</v>
      </c>
      <c r="D405" s="2">
        <v>0.23599999999999999</v>
      </c>
    </row>
    <row r="406" spans="2:4" x14ac:dyDescent="0.3">
      <c r="B406" s="3">
        <v>21851</v>
      </c>
      <c r="C406" s="7">
        <v>0.25800000000000001</v>
      </c>
      <c r="D406" s="2">
        <v>0.23599999999999999</v>
      </c>
    </row>
    <row r="407" spans="2:4" x14ac:dyDescent="0.3">
      <c r="B407" s="3">
        <v>21901</v>
      </c>
      <c r="C407" s="7">
        <v>0.25800000000000001</v>
      </c>
      <c r="D407" s="2">
        <v>0.23699999999999999</v>
      </c>
    </row>
    <row r="408" spans="2:4" x14ac:dyDescent="0.3">
      <c r="B408" s="3">
        <v>21951</v>
      </c>
      <c r="C408" s="7">
        <v>0.25900000000000001</v>
      </c>
      <c r="D408" s="2">
        <v>0.23699999999999999</v>
      </c>
    </row>
    <row r="409" spans="2:4" x14ac:dyDescent="0.3">
      <c r="B409" s="3">
        <v>22001</v>
      </c>
      <c r="C409" s="7">
        <v>0.25900000000000001</v>
      </c>
      <c r="D409" s="2">
        <v>0.23699999999999999</v>
      </c>
    </row>
    <row r="410" spans="2:4" x14ac:dyDescent="0.3">
      <c r="B410" s="3">
        <v>22051</v>
      </c>
      <c r="C410" s="7">
        <v>0.25900000000000001</v>
      </c>
      <c r="D410" s="2">
        <v>0.23699999999999999</v>
      </c>
    </row>
    <row r="411" spans="2:4" x14ac:dyDescent="0.3">
      <c r="B411" s="3">
        <v>22101</v>
      </c>
      <c r="C411" s="7">
        <v>0.26</v>
      </c>
      <c r="D411" s="2">
        <v>0.23799999999999999</v>
      </c>
    </row>
    <row r="412" spans="2:4" x14ac:dyDescent="0.3">
      <c r="B412" s="3">
        <v>22151</v>
      </c>
      <c r="C412" s="7">
        <v>0.26</v>
      </c>
      <c r="D412" s="2">
        <v>0.23799999999999999</v>
      </c>
    </row>
    <row r="413" spans="2:4" x14ac:dyDescent="0.3">
      <c r="B413" s="3">
        <v>22201</v>
      </c>
      <c r="C413" s="7">
        <v>0.26</v>
      </c>
      <c r="D413" s="2">
        <v>0.23799999999999999</v>
      </c>
    </row>
    <row r="414" spans="2:4" x14ac:dyDescent="0.3">
      <c r="B414" s="3">
        <v>22251</v>
      </c>
      <c r="C414" s="7">
        <v>0.26</v>
      </c>
      <c r="D414" s="2">
        <v>0.23899999999999999</v>
      </c>
    </row>
    <row r="415" spans="2:4" x14ac:dyDescent="0.3">
      <c r="B415" s="3">
        <v>22301</v>
      </c>
      <c r="C415" s="7">
        <v>0.26100000000000001</v>
      </c>
      <c r="D415" s="2">
        <v>0.23899999999999999</v>
      </c>
    </row>
    <row r="416" spans="2:4" x14ac:dyDescent="0.3">
      <c r="B416" s="3">
        <v>22351</v>
      </c>
      <c r="C416" s="7">
        <v>0.26100000000000001</v>
      </c>
      <c r="D416" s="2">
        <v>0.23899999999999999</v>
      </c>
    </row>
    <row r="417" spans="2:4" x14ac:dyDescent="0.3">
      <c r="B417" s="3">
        <v>22401</v>
      </c>
      <c r="C417" s="7">
        <v>0.26100000000000001</v>
      </c>
      <c r="D417" s="2">
        <v>0.24</v>
      </c>
    </row>
    <row r="418" spans="2:4" x14ac:dyDescent="0.3">
      <c r="B418" s="3">
        <v>22451</v>
      </c>
      <c r="C418" s="7">
        <v>0.26100000000000001</v>
      </c>
      <c r="D418" s="2">
        <v>0.24</v>
      </c>
    </row>
    <row r="419" spans="2:4" x14ac:dyDescent="0.3">
      <c r="B419" s="3">
        <v>22501</v>
      </c>
      <c r="C419" s="7">
        <v>0.26100000000000001</v>
      </c>
      <c r="D419" s="2">
        <v>0.24</v>
      </c>
    </row>
    <row r="420" spans="2:4" x14ac:dyDescent="0.3">
      <c r="B420" s="3">
        <v>22551</v>
      </c>
      <c r="C420" s="7">
        <v>0.26200000000000001</v>
      </c>
      <c r="D420" s="2">
        <v>0.24</v>
      </c>
    </row>
    <row r="421" spans="2:4" x14ac:dyDescent="0.3">
      <c r="B421" s="3">
        <v>22601</v>
      </c>
      <c r="C421" s="7">
        <v>0.26200000000000001</v>
      </c>
      <c r="D421" s="2">
        <v>0.24099999999999999</v>
      </c>
    </row>
    <row r="422" spans="2:4" x14ac:dyDescent="0.3">
      <c r="B422" s="3">
        <v>22651</v>
      </c>
      <c r="C422" s="7">
        <v>0.26200000000000001</v>
      </c>
      <c r="D422" s="2">
        <v>0.24099999999999999</v>
      </c>
    </row>
    <row r="423" spans="2:4" x14ac:dyDescent="0.3">
      <c r="B423" s="3">
        <v>22701</v>
      </c>
      <c r="C423" s="7">
        <v>0.26200000000000001</v>
      </c>
      <c r="D423" s="2">
        <v>0.24099999999999999</v>
      </c>
    </row>
    <row r="424" spans="2:4" x14ac:dyDescent="0.3">
      <c r="B424" s="3">
        <v>22751</v>
      </c>
      <c r="C424" s="7">
        <v>0.26300000000000001</v>
      </c>
      <c r="D424" s="2">
        <v>0.24199999999999999</v>
      </c>
    </row>
    <row r="425" spans="2:4" x14ac:dyDescent="0.3">
      <c r="B425" s="3">
        <v>22801</v>
      </c>
      <c r="C425" s="7">
        <v>0.26300000000000001</v>
      </c>
      <c r="D425" s="2">
        <v>0.24199999999999999</v>
      </c>
    </row>
    <row r="426" spans="2:4" x14ac:dyDescent="0.3">
      <c r="B426" s="3">
        <v>22851</v>
      </c>
      <c r="C426" s="7">
        <v>0.26300000000000001</v>
      </c>
      <c r="D426" s="2">
        <v>0.24199999999999999</v>
      </c>
    </row>
    <row r="427" spans="2:4" x14ac:dyDescent="0.3">
      <c r="B427" s="3">
        <v>22901</v>
      </c>
      <c r="C427" s="7">
        <v>0.26300000000000001</v>
      </c>
      <c r="D427" s="2">
        <v>0.24199999999999999</v>
      </c>
    </row>
    <row r="428" spans="2:4" x14ac:dyDescent="0.3">
      <c r="B428" s="3">
        <v>22951</v>
      </c>
      <c r="C428" s="7">
        <v>0.26400000000000001</v>
      </c>
      <c r="D428" s="2">
        <v>0.24299999999999999</v>
      </c>
    </row>
    <row r="429" spans="2:4" x14ac:dyDescent="0.3">
      <c r="B429" s="3">
        <v>23001</v>
      </c>
      <c r="C429" s="7">
        <v>0.26400000000000001</v>
      </c>
      <c r="D429" s="2">
        <v>0.24299999999999999</v>
      </c>
    </row>
    <row r="430" spans="2:4" x14ac:dyDescent="0.3">
      <c r="B430" s="3">
        <v>23051</v>
      </c>
      <c r="C430" s="7">
        <v>0.26400000000000001</v>
      </c>
      <c r="D430" s="2">
        <v>0.24299999999999999</v>
      </c>
    </row>
    <row r="431" spans="2:4" x14ac:dyDescent="0.3">
      <c r="B431" s="3">
        <v>23101</v>
      </c>
      <c r="C431" s="7">
        <v>0.26400000000000001</v>
      </c>
      <c r="D431" s="2">
        <v>0.24399999999999999</v>
      </c>
    </row>
    <row r="432" spans="2:4" x14ac:dyDescent="0.3">
      <c r="B432" s="3">
        <v>23151</v>
      </c>
      <c r="C432" s="7">
        <v>0.26500000000000001</v>
      </c>
      <c r="D432" s="2">
        <v>0.24399999999999999</v>
      </c>
    </row>
    <row r="433" spans="2:4" x14ac:dyDescent="0.3">
      <c r="B433" s="3">
        <v>23201</v>
      </c>
      <c r="C433" s="7">
        <v>0.26500000000000001</v>
      </c>
      <c r="D433" s="2">
        <v>0.24399999999999999</v>
      </c>
    </row>
    <row r="434" spans="2:4" x14ac:dyDescent="0.3">
      <c r="B434" s="3">
        <v>23251</v>
      </c>
      <c r="C434" s="7">
        <v>0.26500000000000001</v>
      </c>
      <c r="D434" s="2">
        <v>0.245</v>
      </c>
    </row>
    <row r="435" spans="2:4" x14ac:dyDescent="0.3">
      <c r="B435" s="3">
        <v>23301</v>
      </c>
      <c r="C435" s="7">
        <v>0.26500000000000001</v>
      </c>
      <c r="D435" s="2">
        <v>0.245</v>
      </c>
    </row>
    <row r="436" spans="2:4" x14ac:dyDescent="0.3">
      <c r="B436" s="3">
        <v>23351</v>
      </c>
      <c r="C436" s="7">
        <v>0.26600000000000001</v>
      </c>
      <c r="D436" s="2">
        <v>0.245</v>
      </c>
    </row>
    <row r="437" spans="2:4" x14ac:dyDescent="0.3">
      <c r="B437" s="3">
        <v>23401</v>
      </c>
      <c r="C437" s="7">
        <v>0.26600000000000001</v>
      </c>
      <c r="D437" s="2">
        <v>0.245</v>
      </c>
    </row>
    <row r="438" spans="2:4" x14ac:dyDescent="0.3">
      <c r="B438" s="3">
        <v>23451</v>
      </c>
      <c r="C438" s="7">
        <v>0.26600000000000001</v>
      </c>
      <c r="D438" s="2">
        <v>0.246</v>
      </c>
    </row>
    <row r="439" spans="2:4" x14ac:dyDescent="0.3">
      <c r="B439" s="3">
        <v>23501</v>
      </c>
      <c r="C439" s="7">
        <v>0.26600000000000001</v>
      </c>
      <c r="D439" s="2">
        <v>0.246</v>
      </c>
    </row>
    <row r="440" spans="2:4" x14ac:dyDescent="0.3">
      <c r="B440" s="3">
        <v>23551</v>
      </c>
      <c r="C440" s="7">
        <v>0.26600000000000001</v>
      </c>
      <c r="D440" s="2">
        <v>0.246</v>
      </c>
    </row>
    <row r="441" spans="2:4" x14ac:dyDescent="0.3">
      <c r="B441" s="3">
        <v>23601</v>
      </c>
      <c r="C441" s="7">
        <v>0.26700000000000002</v>
      </c>
      <c r="D441" s="2">
        <v>0.246</v>
      </c>
    </row>
    <row r="442" spans="2:4" x14ac:dyDescent="0.3">
      <c r="B442" s="3">
        <v>23651</v>
      </c>
      <c r="C442" s="7">
        <v>0.26700000000000002</v>
      </c>
      <c r="D442" s="2">
        <v>0.247</v>
      </c>
    </row>
    <row r="443" spans="2:4" x14ac:dyDescent="0.3">
      <c r="B443" s="3">
        <v>23701</v>
      </c>
      <c r="C443" s="7">
        <v>0.26700000000000002</v>
      </c>
      <c r="D443" s="2">
        <v>0.247</v>
      </c>
    </row>
    <row r="444" spans="2:4" x14ac:dyDescent="0.3">
      <c r="B444" s="3">
        <v>23751</v>
      </c>
      <c r="C444" s="7">
        <v>0.26700000000000002</v>
      </c>
      <c r="D444" s="2">
        <v>0.247</v>
      </c>
    </row>
    <row r="445" spans="2:4" x14ac:dyDescent="0.3">
      <c r="B445" s="3">
        <v>23801</v>
      </c>
      <c r="C445" s="7">
        <v>0.26800000000000002</v>
      </c>
      <c r="D445" s="2">
        <v>0.247</v>
      </c>
    </row>
    <row r="446" spans="2:4" x14ac:dyDescent="0.3">
      <c r="B446" s="3">
        <v>23851</v>
      </c>
      <c r="C446" s="7">
        <v>0.26800000000000002</v>
      </c>
      <c r="D446" s="2">
        <v>0.248</v>
      </c>
    </row>
    <row r="447" spans="2:4" x14ac:dyDescent="0.3">
      <c r="B447" s="3">
        <v>23901</v>
      </c>
      <c r="C447" s="7">
        <v>0.26800000000000002</v>
      </c>
      <c r="D447" s="2">
        <v>0.248</v>
      </c>
    </row>
    <row r="448" spans="2:4" x14ac:dyDescent="0.3">
      <c r="B448" s="3">
        <v>23951</v>
      </c>
      <c r="C448" s="7">
        <v>0.26800000000000002</v>
      </c>
      <c r="D448" s="2">
        <v>0.248</v>
      </c>
    </row>
    <row r="449" spans="2:4" x14ac:dyDescent="0.3">
      <c r="B449" s="3">
        <v>24001</v>
      </c>
      <c r="C449" s="7">
        <v>0.26800000000000002</v>
      </c>
      <c r="D449" s="2">
        <v>0.249</v>
      </c>
    </row>
    <row r="450" spans="2:4" x14ac:dyDescent="0.3">
      <c r="B450" s="3">
        <v>24051</v>
      </c>
      <c r="C450" s="7">
        <v>0.26900000000000002</v>
      </c>
      <c r="D450" s="2">
        <v>0.249</v>
      </c>
    </row>
    <row r="451" spans="2:4" x14ac:dyDescent="0.3">
      <c r="B451" s="3">
        <v>24101</v>
      </c>
      <c r="C451" s="7">
        <v>0.26900000000000002</v>
      </c>
      <c r="D451" s="2">
        <v>0.249</v>
      </c>
    </row>
    <row r="452" spans="2:4" x14ac:dyDescent="0.3">
      <c r="B452" s="3">
        <v>24151</v>
      </c>
      <c r="C452" s="7">
        <v>0.26900000000000002</v>
      </c>
      <c r="D452" s="2">
        <v>0.249</v>
      </c>
    </row>
    <row r="453" spans="2:4" x14ac:dyDescent="0.3">
      <c r="B453" s="3">
        <v>24201</v>
      </c>
      <c r="C453" s="7">
        <v>0.26900000000000002</v>
      </c>
      <c r="D453" s="2">
        <v>0.25</v>
      </c>
    </row>
    <row r="454" spans="2:4" x14ac:dyDescent="0.3">
      <c r="B454" s="3">
        <v>24251</v>
      </c>
      <c r="C454" s="7">
        <v>0.26900000000000002</v>
      </c>
      <c r="D454" s="2">
        <v>0.25</v>
      </c>
    </row>
    <row r="455" spans="2:4" x14ac:dyDescent="0.3">
      <c r="B455" s="3">
        <v>24301</v>
      </c>
      <c r="C455" s="7">
        <v>0.27</v>
      </c>
      <c r="D455" s="2">
        <v>0.25</v>
      </c>
    </row>
    <row r="456" spans="2:4" x14ac:dyDescent="0.3">
      <c r="B456" s="3">
        <v>24351</v>
      </c>
      <c r="C456" s="7">
        <v>0.27</v>
      </c>
      <c r="D456" s="2">
        <v>0.25</v>
      </c>
    </row>
    <row r="457" spans="2:4" x14ac:dyDescent="0.3">
      <c r="B457" s="3">
        <v>24401</v>
      </c>
      <c r="C457" s="7">
        <v>0.27</v>
      </c>
      <c r="D457" s="2">
        <v>0.25</v>
      </c>
    </row>
    <row r="458" spans="2:4" x14ac:dyDescent="0.3">
      <c r="B458" s="3">
        <v>24451</v>
      </c>
      <c r="C458" s="7">
        <v>0.27</v>
      </c>
      <c r="D458" s="2">
        <v>0.251</v>
      </c>
    </row>
    <row r="459" spans="2:4" x14ac:dyDescent="0.3">
      <c r="B459" s="3">
        <v>24501</v>
      </c>
      <c r="C459" s="7">
        <v>0.27</v>
      </c>
      <c r="D459" s="2">
        <v>0.251</v>
      </c>
    </row>
    <row r="460" spans="2:4" x14ac:dyDescent="0.3">
      <c r="B460" s="3">
        <v>24551</v>
      </c>
      <c r="C460" s="7">
        <v>0.27100000000000002</v>
      </c>
      <c r="D460" s="2">
        <v>0.251</v>
      </c>
    </row>
    <row r="461" spans="2:4" x14ac:dyDescent="0.3">
      <c r="B461" s="3">
        <v>24601</v>
      </c>
      <c r="C461" s="7">
        <v>0.27100000000000002</v>
      </c>
      <c r="D461" s="2">
        <v>0.252</v>
      </c>
    </row>
    <row r="462" spans="2:4" x14ac:dyDescent="0.3">
      <c r="B462" s="3">
        <v>24651</v>
      </c>
      <c r="C462" s="7">
        <v>0.27100000000000002</v>
      </c>
      <c r="D462" s="2">
        <v>0.252</v>
      </c>
    </row>
    <row r="463" spans="2:4" x14ac:dyDescent="0.3">
      <c r="B463" s="3">
        <v>24701</v>
      </c>
      <c r="C463" s="7">
        <v>0.27100000000000002</v>
      </c>
      <c r="D463" s="2">
        <v>0.252</v>
      </c>
    </row>
    <row r="464" spans="2:4" x14ac:dyDescent="0.3">
      <c r="B464" s="3">
        <v>24751</v>
      </c>
      <c r="C464" s="7">
        <v>0.27100000000000002</v>
      </c>
      <c r="D464" s="2">
        <v>0.252</v>
      </c>
    </row>
    <row r="465" spans="2:4" x14ac:dyDescent="0.3">
      <c r="B465" s="3">
        <v>24801</v>
      </c>
      <c r="C465" s="7">
        <v>0.27200000000000002</v>
      </c>
      <c r="D465" s="2">
        <v>0.253</v>
      </c>
    </row>
    <row r="466" spans="2:4" x14ac:dyDescent="0.3">
      <c r="B466" s="3">
        <v>24851</v>
      </c>
      <c r="C466" s="7">
        <v>0.27200000000000002</v>
      </c>
      <c r="D466" s="2">
        <v>0.253</v>
      </c>
    </row>
    <row r="467" spans="2:4" x14ac:dyDescent="0.3">
      <c r="B467" s="3">
        <v>24901</v>
      </c>
      <c r="C467" s="7">
        <v>0.27200000000000002</v>
      </c>
      <c r="D467" s="2">
        <v>0.253</v>
      </c>
    </row>
    <row r="468" spans="2:4" x14ac:dyDescent="0.3">
      <c r="B468" s="3">
        <v>24951</v>
      </c>
      <c r="C468" s="7">
        <v>0.27200000000000002</v>
      </c>
      <c r="D468" s="2">
        <v>0.253</v>
      </c>
    </row>
    <row r="469" spans="2:4" x14ac:dyDescent="0.3">
      <c r="B469" s="3">
        <v>25001</v>
      </c>
      <c r="C469" s="7">
        <v>0.27200000000000002</v>
      </c>
      <c r="D469" s="2">
        <v>0.253</v>
      </c>
    </row>
    <row r="470" spans="2:4" x14ac:dyDescent="0.3">
      <c r="B470" s="3">
        <v>25051</v>
      </c>
      <c r="C470" s="7">
        <v>0.27300000000000002</v>
      </c>
      <c r="D470" s="2">
        <v>0.254</v>
      </c>
    </row>
    <row r="471" spans="2:4" x14ac:dyDescent="0.3">
      <c r="B471" s="3">
        <v>25101</v>
      </c>
      <c r="C471" s="7">
        <v>0.27300000000000002</v>
      </c>
      <c r="D471" s="2">
        <v>0.254</v>
      </c>
    </row>
    <row r="472" spans="2:4" x14ac:dyDescent="0.3">
      <c r="B472" s="3">
        <v>25151</v>
      </c>
      <c r="C472" s="7">
        <v>0.27300000000000002</v>
      </c>
      <c r="D472" s="2">
        <v>0.254</v>
      </c>
    </row>
    <row r="473" spans="2:4" x14ac:dyDescent="0.3">
      <c r="B473" s="3">
        <v>25201</v>
      </c>
      <c r="C473" s="7">
        <v>0.27300000000000002</v>
      </c>
      <c r="D473" s="2">
        <v>0.254</v>
      </c>
    </row>
    <row r="474" spans="2:4" x14ac:dyDescent="0.3">
      <c r="B474" s="3">
        <v>25251</v>
      </c>
      <c r="C474" s="7">
        <v>0.27300000000000002</v>
      </c>
      <c r="D474" s="2">
        <v>0.255</v>
      </c>
    </row>
    <row r="475" spans="2:4" x14ac:dyDescent="0.3">
      <c r="B475" s="3">
        <v>25301</v>
      </c>
      <c r="C475" s="7">
        <v>0.27400000000000002</v>
      </c>
      <c r="D475" s="2">
        <v>0.255</v>
      </c>
    </row>
    <row r="476" spans="2:4" x14ac:dyDescent="0.3">
      <c r="B476" s="3">
        <v>25351</v>
      </c>
      <c r="C476" s="7">
        <v>0.27400000000000002</v>
      </c>
      <c r="D476" s="2">
        <v>0.255</v>
      </c>
    </row>
    <row r="477" spans="2:4" x14ac:dyDescent="0.3">
      <c r="B477" s="3">
        <v>25401</v>
      </c>
      <c r="C477" s="7">
        <v>0.27400000000000002</v>
      </c>
      <c r="D477" s="2">
        <v>0.255</v>
      </c>
    </row>
    <row r="478" spans="2:4" x14ac:dyDescent="0.3">
      <c r="B478" s="3">
        <v>25451</v>
      </c>
      <c r="C478" s="7">
        <v>0.27400000000000002</v>
      </c>
      <c r="D478" s="2">
        <v>0.25600000000000001</v>
      </c>
    </row>
    <row r="479" spans="2:4" x14ac:dyDescent="0.3">
      <c r="B479" s="3">
        <v>25501</v>
      </c>
      <c r="C479" s="7">
        <v>0.27400000000000002</v>
      </c>
      <c r="D479" s="2">
        <v>0.25600000000000001</v>
      </c>
    </row>
    <row r="480" spans="2:4" x14ac:dyDescent="0.3">
      <c r="B480" s="3">
        <v>25551</v>
      </c>
      <c r="C480" s="7">
        <v>0.27500000000000002</v>
      </c>
      <c r="D480" s="2">
        <v>0.25600000000000001</v>
      </c>
    </row>
    <row r="481" spans="2:4" x14ac:dyDescent="0.3">
      <c r="B481" s="3">
        <v>25601</v>
      </c>
      <c r="C481" s="7">
        <v>0.27500000000000002</v>
      </c>
      <c r="D481" s="2">
        <v>0.25600000000000001</v>
      </c>
    </row>
    <row r="482" spans="2:4" x14ac:dyDescent="0.3">
      <c r="B482" s="3">
        <v>25651</v>
      </c>
      <c r="C482" s="7">
        <v>0.27500000000000002</v>
      </c>
      <c r="D482" s="2">
        <v>0.25700000000000001</v>
      </c>
    </row>
    <row r="483" spans="2:4" x14ac:dyDescent="0.3">
      <c r="B483" s="3">
        <v>25701</v>
      </c>
      <c r="C483" s="7">
        <v>0.27500000000000002</v>
      </c>
      <c r="D483" s="2">
        <v>0.25700000000000001</v>
      </c>
    </row>
    <row r="484" spans="2:4" x14ac:dyDescent="0.3">
      <c r="B484" s="3">
        <v>25751</v>
      </c>
      <c r="C484" s="7">
        <v>0.27500000000000002</v>
      </c>
      <c r="D484" s="2">
        <v>0.25700000000000001</v>
      </c>
    </row>
    <row r="485" spans="2:4" x14ac:dyDescent="0.3">
      <c r="B485" s="3">
        <v>25801</v>
      </c>
      <c r="C485" s="7">
        <v>0.27600000000000002</v>
      </c>
      <c r="D485" s="2">
        <v>0.25700000000000001</v>
      </c>
    </row>
    <row r="486" spans="2:4" x14ac:dyDescent="0.3">
      <c r="B486" s="3">
        <v>25851</v>
      </c>
      <c r="C486" s="7">
        <v>0.27600000000000002</v>
      </c>
      <c r="D486" s="2">
        <v>0.25700000000000001</v>
      </c>
    </row>
    <row r="487" spans="2:4" x14ac:dyDescent="0.3">
      <c r="B487" s="3">
        <v>25901</v>
      </c>
      <c r="C487" s="7">
        <v>0.27600000000000002</v>
      </c>
      <c r="D487" s="2">
        <v>0.25800000000000001</v>
      </c>
    </row>
    <row r="488" spans="2:4" x14ac:dyDescent="0.3">
      <c r="B488" s="3">
        <v>25951</v>
      </c>
      <c r="C488" s="7">
        <v>0.27600000000000002</v>
      </c>
      <c r="D488" s="2">
        <v>0.25800000000000001</v>
      </c>
    </row>
    <row r="489" spans="2:4" x14ac:dyDescent="0.3">
      <c r="B489" s="3">
        <v>26001</v>
      </c>
      <c r="C489" s="7">
        <v>0.27600000000000002</v>
      </c>
      <c r="D489" s="2">
        <v>0.25800000000000001</v>
      </c>
    </row>
    <row r="490" spans="2:4" x14ac:dyDescent="0.3">
      <c r="B490" s="3">
        <v>26051</v>
      </c>
      <c r="C490" s="7">
        <v>0.27600000000000002</v>
      </c>
      <c r="D490" s="2">
        <v>0.25800000000000001</v>
      </c>
    </row>
    <row r="491" spans="2:4" x14ac:dyDescent="0.3">
      <c r="B491" s="3">
        <v>26101</v>
      </c>
      <c r="C491" s="7">
        <v>0.27700000000000002</v>
      </c>
      <c r="D491" s="2">
        <v>0.25900000000000001</v>
      </c>
    </row>
    <row r="492" spans="2:4" x14ac:dyDescent="0.3">
      <c r="B492" s="3">
        <v>26151</v>
      </c>
      <c r="C492" s="7">
        <v>0.27700000000000002</v>
      </c>
      <c r="D492" s="2">
        <v>0.25900000000000001</v>
      </c>
    </row>
    <row r="493" spans="2:4" x14ac:dyDescent="0.3">
      <c r="B493" s="3">
        <v>26201</v>
      </c>
      <c r="C493" s="7">
        <v>0.27700000000000002</v>
      </c>
      <c r="D493" s="2">
        <v>0.25900000000000001</v>
      </c>
    </row>
    <row r="494" spans="2:4" x14ac:dyDescent="0.3">
      <c r="B494" s="3">
        <v>26251</v>
      </c>
      <c r="C494" s="7">
        <v>0.27700000000000002</v>
      </c>
      <c r="D494" s="2">
        <v>0.25900000000000001</v>
      </c>
    </row>
    <row r="495" spans="2:4" x14ac:dyDescent="0.3">
      <c r="B495" s="3">
        <v>26301</v>
      </c>
      <c r="C495" s="7">
        <v>0.27700000000000002</v>
      </c>
      <c r="D495" s="2">
        <v>0.25900000000000001</v>
      </c>
    </row>
    <row r="496" spans="2:4" x14ac:dyDescent="0.3">
      <c r="B496" s="3">
        <v>26351</v>
      </c>
      <c r="C496" s="7">
        <v>0.27800000000000002</v>
      </c>
      <c r="D496" s="2">
        <v>0.26</v>
      </c>
    </row>
    <row r="497" spans="2:4" x14ac:dyDescent="0.3">
      <c r="B497" s="3">
        <v>26401</v>
      </c>
      <c r="C497" s="7">
        <v>0.27800000000000002</v>
      </c>
      <c r="D497" s="2">
        <v>0.26</v>
      </c>
    </row>
    <row r="498" spans="2:4" x14ac:dyDescent="0.3">
      <c r="B498" s="3">
        <v>26451</v>
      </c>
      <c r="C498" s="7">
        <v>0.27800000000000002</v>
      </c>
      <c r="D498" s="2">
        <v>0.26</v>
      </c>
    </row>
    <row r="499" spans="2:4" x14ac:dyDescent="0.3">
      <c r="B499" s="3">
        <v>26501</v>
      </c>
      <c r="C499" s="7">
        <v>0.27800000000000002</v>
      </c>
      <c r="D499" s="2">
        <v>0.26</v>
      </c>
    </row>
    <row r="500" spans="2:4" x14ac:dyDescent="0.3">
      <c r="B500" s="3">
        <v>26551</v>
      </c>
      <c r="C500" s="7">
        <v>0.27800000000000002</v>
      </c>
      <c r="D500" s="2">
        <v>0.26100000000000001</v>
      </c>
    </row>
    <row r="501" spans="2:4" x14ac:dyDescent="0.3">
      <c r="B501" s="3">
        <v>26601</v>
      </c>
      <c r="C501" s="7">
        <v>0.27800000000000002</v>
      </c>
      <c r="D501" s="2">
        <v>0.26100000000000001</v>
      </c>
    </row>
    <row r="502" spans="2:4" x14ac:dyDescent="0.3">
      <c r="B502" s="3">
        <v>26651</v>
      </c>
      <c r="C502" s="7">
        <v>0.27900000000000003</v>
      </c>
      <c r="D502" s="2">
        <v>0.26100000000000001</v>
      </c>
    </row>
    <row r="503" spans="2:4" x14ac:dyDescent="0.3">
      <c r="B503" s="3">
        <v>26701</v>
      </c>
      <c r="C503" s="7">
        <v>0.27900000000000003</v>
      </c>
      <c r="D503" s="2">
        <v>0.26100000000000001</v>
      </c>
    </row>
    <row r="504" spans="2:4" x14ac:dyDescent="0.3">
      <c r="B504" s="3">
        <v>26751</v>
      </c>
      <c r="C504" s="7">
        <v>0.27900000000000003</v>
      </c>
      <c r="D504" s="2">
        <v>0.26100000000000001</v>
      </c>
    </row>
    <row r="505" spans="2:4" x14ac:dyDescent="0.3">
      <c r="B505" s="3">
        <v>26801</v>
      </c>
      <c r="C505" s="7">
        <v>0.27900000000000003</v>
      </c>
      <c r="D505" s="2">
        <v>0.26200000000000001</v>
      </c>
    </row>
    <row r="506" spans="2:4" x14ac:dyDescent="0.3">
      <c r="B506" s="3">
        <v>26851</v>
      </c>
      <c r="C506" s="7">
        <v>0.27900000000000003</v>
      </c>
      <c r="D506" s="2">
        <v>0.26200000000000001</v>
      </c>
    </row>
    <row r="507" spans="2:4" x14ac:dyDescent="0.3">
      <c r="B507" s="3">
        <v>26901</v>
      </c>
      <c r="C507" s="7">
        <v>0.27900000000000003</v>
      </c>
      <c r="D507" s="2">
        <v>0.26200000000000001</v>
      </c>
    </row>
    <row r="508" spans="2:4" x14ac:dyDescent="0.3">
      <c r="B508" s="3">
        <v>26951</v>
      </c>
      <c r="C508" s="7">
        <v>0.28000000000000003</v>
      </c>
      <c r="D508" s="2">
        <v>0.26200000000000001</v>
      </c>
    </row>
    <row r="509" spans="2:4" x14ac:dyDescent="0.3">
      <c r="B509" s="3">
        <v>27001</v>
      </c>
      <c r="C509" s="7">
        <v>0.28000000000000003</v>
      </c>
      <c r="D509" s="2">
        <v>0.26200000000000001</v>
      </c>
    </row>
    <row r="510" spans="2:4" x14ac:dyDescent="0.3">
      <c r="B510" s="3">
        <v>27051</v>
      </c>
      <c r="C510" s="7">
        <v>0.28000000000000003</v>
      </c>
      <c r="D510" s="2">
        <v>0.26300000000000001</v>
      </c>
    </row>
    <row r="511" spans="2:4" x14ac:dyDescent="0.3">
      <c r="B511" s="3">
        <v>27101</v>
      </c>
      <c r="C511" s="7">
        <v>0.28000000000000003</v>
      </c>
      <c r="D511" s="2">
        <v>0.26300000000000001</v>
      </c>
    </row>
    <row r="512" spans="2:4" x14ac:dyDescent="0.3">
      <c r="B512" s="3">
        <v>27151</v>
      </c>
      <c r="C512" s="7">
        <v>0.28000000000000003</v>
      </c>
      <c r="D512" s="2">
        <v>0.26300000000000001</v>
      </c>
    </row>
    <row r="513" spans="2:4" x14ac:dyDescent="0.3">
      <c r="B513" s="3">
        <v>27201</v>
      </c>
      <c r="C513" s="7">
        <v>0.28000000000000003</v>
      </c>
      <c r="D513" s="2">
        <v>0.26300000000000001</v>
      </c>
    </row>
    <row r="514" spans="2:4" x14ac:dyDescent="0.3">
      <c r="B514" s="3">
        <v>27251</v>
      </c>
      <c r="C514" s="7">
        <v>0.28100000000000003</v>
      </c>
      <c r="D514" s="2">
        <v>0.26300000000000001</v>
      </c>
    </row>
    <row r="515" spans="2:4" x14ac:dyDescent="0.3">
      <c r="B515" s="3">
        <v>27301</v>
      </c>
      <c r="C515" s="7">
        <v>0.28100000000000003</v>
      </c>
      <c r="D515" s="2">
        <v>0.26400000000000001</v>
      </c>
    </row>
    <row r="516" spans="2:4" x14ac:dyDescent="0.3">
      <c r="B516" s="3">
        <v>27351</v>
      </c>
      <c r="C516" s="7">
        <v>0.28100000000000003</v>
      </c>
      <c r="D516" s="2">
        <v>0.26400000000000001</v>
      </c>
    </row>
    <row r="517" spans="2:4" x14ac:dyDescent="0.3">
      <c r="B517" s="3">
        <v>27401</v>
      </c>
      <c r="C517" s="7">
        <v>0.28100000000000003</v>
      </c>
      <c r="D517" s="2">
        <v>0.26400000000000001</v>
      </c>
    </row>
    <row r="518" spans="2:4" x14ac:dyDescent="0.3">
      <c r="B518" s="3">
        <v>27451</v>
      </c>
      <c r="C518" s="7">
        <v>0.28100000000000003</v>
      </c>
      <c r="D518" s="2">
        <v>0.26400000000000001</v>
      </c>
    </row>
    <row r="519" spans="2:4" x14ac:dyDescent="0.3">
      <c r="B519" s="3">
        <v>27501</v>
      </c>
      <c r="C519" s="7">
        <v>0.28100000000000003</v>
      </c>
      <c r="D519" s="2">
        <v>0.26400000000000001</v>
      </c>
    </row>
    <row r="520" spans="2:4" x14ac:dyDescent="0.3">
      <c r="B520" s="3">
        <v>27551</v>
      </c>
      <c r="C520" s="7">
        <v>0.28199999999999997</v>
      </c>
      <c r="D520" s="2">
        <v>0.26500000000000001</v>
      </c>
    </row>
    <row r="521" spans="2:4" x14ac:dyDescent="0.3">
      <c r="B521" s="3">
        <v>27601</v>
      </c>
      <c r="C521" s="7">
        <v>0.28199999999999997</v>
      </c>
      <c r="D521" s="2">
        <v>0.26500000000000001</v>
      </c>
    </row>
    <row r="522" spans="2:4" x14ac:dyDescent="0.3">
      <c r="B522" s="3">
        <v>27651</v>
      </c>
      <c r="C522" s="7">
        <v>0.28199999999999997</v>
      </c>
      <c r="D522" s="2">
        <v>0.26500000000000001</v>
      </c>
    </row>
    <row r="523" spans="2:4" x14ac:dyDescent="0.3">
      <c r="B523" s="3">
        <v>27701</v>
      </c>
      <c r="C523" s="7">
        <v>0.28199999999999997</v>
      </c>
      <c r="D523" s="2">
        <v>0.26500000000000001</v>
      </c>
    </row>
    <row r="524" spans="2:4" x14ac:dyDescent="0.3">
      <c r="B524" s="3">
        <v>27751</v>
      </c>
      <c r="C524" s="7">
        <v>0.28199999999999997</v>
      </c>
      <c r="D524" s="2">
        <v>0.26500000000000001</v>
      </c>
    </row>
    <row r="525" spans="2:4" x14ac:dyDescent="0.3">
      <c r="B525" s="3">
        <v>27801</v>
      </c>
      <c r="C525" s="7">
        <v>0.28199999999999997</v>
      </c>
      <c r="D525" s="2">
        <v>0.26600000000000001</v>
      </c>
    </row>
    <row r="526" spans="2:4" x14ac:dyDescent="0.3">
      <c r="B526" s="3">
        <v>27851</v>
      </c>
      <c r="C526" s="7">
        <v>0.28299999999999997</v>
      </c>
      <c r="D526" s="2">
        <v>0.26600000000000001</v>
      </c>
    </row>
    <row r="527" spans="2:4" x14ac:dyDescent="0.3">
      <c r="B527" s="3">
        <v>27901</v>
      </c>
      <c r="C527" s="7">
        <v>0.28299999999999997</v>
      </c>
      <c r="D527" s="2">
        <v>0.26600000000000001</v>
      </c>
    </row>
    <row r="528" spans="2:4" x14ac:dyDescent="0.3">
      <c r="B528" s="3">
        <v>27951</v>
      </c>
      <c r="C528" s="7">
        <v>0.28299999999999997</v>
      </c>
      <c r="D528" s="2">
        <v>0.26600000000000001</v>
      </c>
    </row>
    <row r="529" spans="2:4" x14ac:dyDescent="0.3">
      <c r="B529" s="3">
        <v>28001</v>
      </c>
      <c r="C529" s="7">
        <v>0.28299999999999997</v>
      </c>
      <c r="D529" s="2">
        <v>0.26600000000000001</v>
      </c>
    </row>
    <row r="530" spans="2:4" x14ac:dyDescent="0.3">
      <c r="B530" s="3">
        <v>28051</v>
      </c>
      <c r="C530" s="7">
        <v>0.28299999999999997</v>
      </c>
      <c r="D530" s="2">
        <v>0.26700000000000002</v>
      </c>
    </row>
    <row r="531" spans="2:4" x14ac:dyDescent="0.3">
      <c r="B531" s="3">
        <v>28101</v>
      </c>
      <c r="C531" s="7">
        <v>0.28299999999999997</v>
      </c>
      <c r="D531" s="2">
        <v>0.26700000000000002</v>
      </c>
    </row>
    <row r="532" spans="2:4" x14ac:dyDescent="0.3">
      <c r="B532" s="3">
        <v>28151</v>
      </c>
      <c r="C532" s="7">
        <v>0.28399999999999997</v>
      </c>
      <c r="D532" s="2">
        <v>0.26700000000000002</v>
      </c>
    </row>
    <row r="533" spans="2:4" x14ac:dyDescent="0.3">
      <c r="B533" s="3">
        <v>28201</v>
      </c>
      <c r="C533" s="7">
        <v>0.28399999999999997</v>
      </c>
      <c r="D533" s="2">
        <v>0.26700000000000002</v>
      </c>
    </row>
    <row r="534" spans="2:4" x14ac:dyDescent="0.3">
      <c r="B534" s="3">
        <v>28251</v>
      </c>
      <c r="C534" s="7">
        <v>0.28399999999999997</v>
      </c>
      <c r="D534" s="2">
        <v>0.26700000000000002</v>
      </c>
    </row>
    <row r="535" spans="2:4" x14ac:dyDescent="0.3">
      <c r="B535" s="3">
        <v>28301</v>
      </c>
      <c r="C535" s="7">
        <v>0.28399999999999997</v>
      </c>
      <c r="D535" s="2">
        <v>0.26800000000000002</v>
      </c>
    </row>
    <row r="536" spans="2:4" x14ac:dyDescent="0.3">
      <c r="B536" s="3">
        <v>28351</v>
      </c>
      <c r="C536" s="7">
        <v>0.28399999999999997</v>
      </c>
      <c r="D536" s="2">
        <v>0.26800000000000002</v>
      </c>
    </row>
    <row r="537" spans="2:4" x14ac:dyDescent="0.3">
      <c r="B537" s="3">
        <v>28401</v>
      </c>
      <c r="C537" s="7">
        <v>0.28399999999999997</v>
      </c>
      <c r="D537" s="2">
        <v>0.26800000000000002</v>
      </c>
    </row>
    <row r="538" spans="2:4" x14ac:dyDescent="0.3">
      <c r="B538" s="3">
        <v>28451</v>
      </c>
      <c r="C538" s="7">
        <v>0.28399999999999997</v>
      </c>
      <c r="D538" s="2">
        <v>0.26800000000000002</v>
      </c>
    </row>
    <row r="539" spans="2:4" x14ac:dyDescent="0.3">
      <c r="B539" s="3">
        <v>28501</v>
      </c>
      <c r="C539" s="7">
        <v>0.28499999999999998</v>
      </c>
      <c r="D539" s="2">
        <v>0.26800000000000002</v>
      </c>
    </row>
    <row r="540" spans="2:4" x14ac:dyDescent="0.3">
      <c r="B540" s="3">
        <v>28551</v>
      </c>
      <c r="C540" s="7">
        <v>0.28499999999999998</v>
      </c>
      <c r="D540" s="2">
        <v>0.26900000000000002</v>
      </c>
    </row>
    <row r="541" spans="2:4" x14ac:dyDescent="0.3">
      <c r="B541" s="3">
        <v>28601</v>
      </c>
      <c r="C541" s="7">
        <v>0.28499999999999998</v>
      </c>
      <c r="D541" s="2">
        <v>0.26900000000000002</v>
      </c>
    </row>
    <row r="542" spans="2:4" x14ac:dyDescent="0.3">
      <c r="B542" s="3">
        <v>28651</v>
      </c>
      <c r="C542" s="7">
        <v>0.28499999999999998</v>
      </c>
      <c r="D542" s="2">
        <v>0.26900000000000002</v>
      </c>
    </row>
    <row r="543" spans="2:4" x14ac:dyDescent="0.3">
      <c r="B543" s="3">
        <v>28701</v>
      </c>
      <c r="C543" s="7">
        <v>0.28499999999999998</v>
      </c>
      <c r="D543" s="2">
        <v>0.26900000000000002</v>
      </c>
    </row>
    <row r="544" spans="2:4" x14ac:dyDescent="0.3">
      <c r="B544" s="3">
        <v>28751</v>
      </c>
      <c r="C544" s="7">
        <v>0.28499999999999998</v>
      </c>
      <c r="D544" s="2">
        <v>0.26900000000000002</v>
      </c>
    </row>
    <row r="545" spans="2:4" x14ac:dyDescent="0.3">
      <c r="B545" s="3">
        <v>28801</v>
      </c>
      <c r="C545" s="7">
        <v>0.28499999999999998</v>
      </c>
      <c r="D545" s="2">
        <v>0.27</v>
      </c>
    </row>
    <row r="546" spans="2:4" x14ac:dyDescent="0.3">
      <c r="B546" s="3">
        <v>28851</v>
      </c>
      <c r="C546" s="7">
        <v>0.28599999999999998</v>
      </c>
      <c r="D546" s="2">
        <v>0.27</v>
      </c>
    </row>
    <row r="547" spans="2:4" x14ac:dyDescent="0.3">
      <c r="B547" s="3">
        <v>28901</v>
      </c>
      <c r="C547" s="7">
        <v>0.28599999999999998</v>
      </c>
      <c r="D547" s="2">
        <v>0.27</v>
      </c>
    </row>
    <row r="548" spans="2:4" x14ac:dyDescent="0.3">
      <c r="B548" s="3">
        <v>28951</v>
      </c>
      <c r="C548" s="7">
        <v>0.28599999999999998</v>
      </c>
      <c r="D548" s="2">
        <v>0.27</v>
      </c>
    </row>
    <row r="549" spans="2:4" x14ac:dyDescent="0.3">
      <c r="B549" s="3">
        <v>29001</v>
      </c>
      <c r="C549" s="7">
        <v>0.28599999999999998</v>
      </c>
      <c r="D549" s="2">
        <v>0.27</v>
      </c>
    </row>
    <row r="550" spans="2:4" x14ac:dyDescent="0.3">
      <c r="B550" s="3">
        <v>29051</v>
      </c>
      <c r="C550" s="7">
        <v>0.28599999999999998</v>
      </c>
      <c r="D550" s="2">
        <v>0.27</v>
      </c>
    </row>
    <row r="551" spans="2:4" x14ac:dyDescent="0.3">
      <c r="B551" s="3">
        <v>29101</v>
      </c>
      <c r="C551" s="7">
        <v>0.28599999999999998</v>
      </c>
      <c r="D551" s="2">
        <v>0.27100000000000002</v>
      </c>
    </row>
    <row r="552" spans="2:4" x14ac:dyDescent="0.3">
      <c r="B552" s="3">
        <v>29151</v>
      </c>
      <c r="C552" s="7">
        <v>0.28599999999999998</v>
      </c>
      <c r="D552" s="2">
        <v>0.27100000000000002</v>
      </c>
    </row>
    <row r="553" spans="2:4" x14ac:dyDescent="0.3">
      <c r="B553" s="3">
        <v>29201</v>
      </c>
      <c r="C553" s="7">
        <v>0.28699999999999998</v>
      </c>
      <c r="D553" s="2">
        <v>0.27100000000000002</v>
      </c>
    </row>
    <row r="554" spans="2:4" x14ac:dyDescent="0.3">
      <c r="B554" s="3">
        <v>29251</v>
      </c>
      <c r="C554" s="7">
        <v>0.28699999999999998</v>
      </c>
      <c r="D554" s="2">
        <v>0.27100000000000002</v>
      </c>
    </row>
    <row r="555" spans="2:4" x14ac:dyDescent="0.3">
      <c r="B555" s="3">
        <v>29301</v>
      </c>
      <c r="C555" s="7">
        <v>0.28699999999999998</v>
      </c>
      <c r="D555" s="2">
        <v>0.27100000000000002</v>
      </c>
    </row>
    <row r="556" spans="2:4" x14ac:dyDescent="0.3">
      <c r="B556" s="3">
        <v>29351</v>
      </c>
      <c r="C556" s="7">
        <v>0.28699999999999998</v>
      </c>
      <c r="D556" s="2">
        <v>0.27200000000000002</v>
      </c>
    </row>
    <row r="557" spans="2:4" x14ac:dyDescent="0.3">
      <c r="B557" s="3">
        <v>29401</v>
      </c>
      <c r="C557" s="7">
        <v>0.28699999999999998</v>
      </c>
      <c r="D557" s="2">
        <v>0.27200000000000002</v>
      </c>
    </row>
    <row r="558" spans="2:4" x14ac:dyDescent="0.3">
      <c r="B558" s="3">
        <v>29451</v>
      </c>
      <c r="C558" s="7">
        <v>0.28699999999999998</v>
      </c>
      <c r="D558" s="2">
        <v>0.27200000000000002</v>
      </c>
    </row>
    <row r="559" spans="2:4" x14ac:dyDescent="0.3">
      <c r="B559" s="3">
        <v>29501</v>
      </c>
      <c r="C559" s="7">
        <v>0.28799999999999998</v>
      </c>
      <c r="D559" s="2">
        <v>0.27200000000000002</v>
      </c>
    </row>
    <row r="560" spans="2:4" x14ac:dyDescent="0.3">
      <c r="B560" s="3">
        <v>29551</v>
      </c>
      <c r="C560" s="7">
        <v>0.28799999999999998</v>
      </c>
      <c r="D560" s="2">
        <v>0.27200000000000002</v>
      </c>
    </row>
    <row r="561" spans="2:4" x14ac:dyDescent="0.3">
      <c r="B561" s="3">
        <v>29601</v>
      </c>
      <c r="C561" s="7">
        <v>0.28799999999999998</v>
      </c>
      <c r="D561" s="2">
        <v>0.27200000000000002</v>
      </c>
    </row>
    <row r="562" spans="2:4" x14ac:dyDescent="0.3">
      <c r="B562" s="3">
        <v>29651</v>
      </c>
      <c r="C562" s="7">
        <v>0.28799999999999998</v>
      </c>
      <c r="D562" s="2">
        <v>0.27300000000000002</v>
      </c>
    </row>
    <row r="563" spans="2:4" x14ac:dyDescent="0.3">
      <c r="B563" s="3">
        <v>29701</v>
      </c>
      <c r="C563" s="7">
        <v>0.28799999999999998</v>
      </c>
      <c r="D563" s="2">
        <v>0.27300000000000002</v>
      </c>
    </row>
    <row r="564" spans="2:4" x14ac:dyDescent="0.3">
      <c r="B564" s="3">
        <v>29751</v>
      </c>
      <c r="C564" s="7">
        <v>0.28799999999999998</v>
      </c>
      <c r="D564" s="2">
        <v>0.27300000000000002</v>
      </c>
    </row>
    <row r="565" spans="2:4" x14ac:dyDescent="0.3">
      <c r="B565" s="3">
        <v>29801</v>
      </c>
      <c r="C565" s="7">
        <v>0.28799999999999998</v>
      </c>
      <c r="D565" s="2">
        <v>0.27300000000000002</v>
      </c>
    </row>
    <row r="566" spans="2:4" x14ac:dyDescent="0.3">
      <c r="B566" s="3">
        <v>29851</v>
      </c>
      <c r="C566" s="7">
        <v>0.28799999999999998</v>
      </c>
      <c r="D566" s="2">
        <v>0.27300000000000002</v>
      </c>
    </row>
    <row r="567" spans="2:4" x14ac:dyDescent="0.3">
      <c r="B567" s="3">
        <v>29901</v>
      </c>
      <c r="C567" s="7">
        <v>0.28899999999999998</v>
      </c>
      <c r="D567" s="2">
        <v>0.27400000000000002</v>
      </c>
    </row>
    <row r="568" spans="2:4" x14ac:dyDescent="0.3">
      <c r="B568" s="3">
        <v>29951</v>
      </c>
      <c r="C568" s="7">
        <v>0.28899999999999998</v>
      </c>
      <c r="D568" s="2">
        <v>0.27400000000000002</v>
      </c>
    </row>
    <row r="569" spans="2:4" x14ac:dyDescent="0.3">
      <c r="B569" s="3">
        <v>30001</v>
      </c>
      <c r="C569" s="7">
        <v>0.28899999999999998</v>
      </c>
      <c r="D569" s="2">
        <v>0.27400000000000002</v>
      </c>
    </row>
    <row r="570" spans="2:4" x14ac:dyDescent="0.3">
      <c r="B570" s="3">
        <v>30051</v>
      </c>
      <c r="C570" s="7">
        <v>0.28899999999999998</v>
      </c>
      <c r="D570" s="2">
        <v>0.27400000000000002</v>
      </c>
    </row>
    <row r="571" spans="2:4" x14ac:dyDescent="0.3">
      <c r="B571" s="3">
        <v>30101</v>
      </c>
      <c r="C571" s="7">
        <v>0.28899999999999998</v>
      </c>
      <c r="D571" s="2">
        <v>0.27400000000000002</v>
      </c>
    </row>
    <row r="572" spans="2:4" x14ac:dyDescent="0.3">
      <c r="B572" s="3">
        <v>30151</v>
      </c>
      <c r="C572" s="7">
        <v>0.28899999999999998</v>
      </c>
      <c r="D572" s="2">
        <v>0.27400000000000002</v>
      </c>
    </row>
    <row r="573" spans="2:4" x14ac:dyDescent="0.3">
      <c r="B573" s="3">
        <v>30201</v>
      </c>
      <c r="C573" s="7">
        <v>0.28899999999999998</v>
      </c>
      <c r="D573" s="2">
        <v>0.27500000000000002</v>
      </c>
    </row>
    <row r="574" spans="2:4" x14ac:dyDescent="0.3">
      <c r="B574" s="3">
        <v>30251</v>
      </c>
      <c r="C574" s="7">
        <v>0.28999999999999998</v>
      </c>
      <c r="D574" s="2">
        <v>0.27500000000000002</v>
      </c>
    </row>
    <row r="575" spans="2:4" x14ac:dyDescent="0.3">
      <c r="B575" s="3">
        <v>30301</v>
      </c>
      <c r="C575" s="7">
        <v>0.28999999999999998</v>
      </c>
      <c r="D575" s="2">
        <v>0.27500000000000002</v>
      </c>
    </row>
    <row r="576" spans="2:4" x14ac:dyDescent="0.3">
      <c r="B576" s="3">
        <v>30351</v>
      </c>
      <c r="C576" s="7">
        <v>0.28999999999999998</v>
      </c>
      <c r="D576" s="2">
        <v>0.27500000000000002</v>
      </c>
    </row>
    <row r="577" spans="2:4" x14ac:dyDescent="0.3">
      <c r="B577" s="3">
        <v>30401</v>
      </c>
      <c r="C577" s="7">
        <v>0.28999999999999998</v>
      </c>
      <c r="D577" s="2">
        <v>0.27500000000000002</v>
      </c>
    </row>
    <row r="578" spans="2:4" x14ac:dyDescent="0.3">
      <c r="B578" s="3">
        <v>30451</v>
      </c>
      <c r="C578" s="7">
        <v>0.28999999999999998</v>
      </c>
      <c r="D578" s="2">
        <v>0.27600000000000002</v>
      </c>
    </row>
    <row r="579" spans="2:4" x14ac:dyDescent="0.3">
      <c r="B579" s="3">
        <v>30501</v>
      </c>
      <c r="C579" s="7">
        <v>0.28999999999999998</v>
      </c>
      <c r="D579" s="2">
        <v>0.27600000000000002</v>
      </c>
    </row>
    <row r="580" spans="2:4" x14ac:dyDescent="0.3">
      <c r="B580" s="3">
        <v>30551</v>
      </c>
      <c r="C580" s="7">
        <v>0.28999999999999998</v>
      </c>
      <c r="D580" s="2">
        <v>0.27600000000000002</v>
      </c>
    </row>
    <row r="581" spans="2:4" x14ac:dyDescent="0.3">
      <c r="B581" s="3">
        <v>30601</v>
      </c>
      <c r="C581" s="7">
        <v>0.29099999999999998</v>
      </c>
      <c r="D581" s="2">
        <v>0.27600000000000002</v>
      </c>
    </row>
    <row r="582" spans="2:4" x14ac:dyDescent="0.3">
      <c r="B582" s="3">
        <v>30651</v>
      </c>
      <c r="C582" s="7">
        <v>0.29099999999999998</v>
      </c>
      <c r="D582" s="2">
        <v>0.27600000000000002</v>
      </c>
    </row>
    <row r="583" spans="2:4" x14ac:dyDescent="0.3">
      <c r="B583" s="3">
        <v>30701</v>
      </c>
      <c r="C583" s="7">
        <v>0.29099999999999998</v>
      </c>
      <c r="D583" s="2">
        <v>0.27600000000000002</v>
      </c>
    </row>
    <row r="584" spans="2:4" x14ac:dyDescent="0.3">
      <c r="B584" s="3">
        <v>30751</v>
      </c>
      <c r="C584" s="7">
        <v>0.29099999999999998</v>
      </c>
      <c r="D584" s="2">
        <v>0.27700000000000002</v>
      </c>
    </row>
    <row r="585" spans="2:4" x14ac:dyDescent="0.3">
      <c r="B585" s="3">
        <v>30801</v>
      </c>
      <c r="C585" s="7">
        <v>0.29099999999999998</v>
      </c>
      <c r="D585" s="2">
        <v>0.27700000000000002</v>
      </c>
    </row>
    <row r="586" spans="2:4" x14ac:dyDescent="0.3">
      <c r="B586" s="3">
        <v>30851</v>
      </c>
      <c r="C586" s="7">
        <v>0.29099999999999998</v>
      </c>
      <c r="D586" s="2">
        <v>0.27700000000000002</v>
      </c>
    </row>
    <row r="587" spans="2:4" x14ac:dyDescent="0.3">
      <c r="B587" s="3">
        <v>30901</v>
      </c>
      <c r="C587" s="7">
        <v>0.29099999999999998</v>
      </c>
      <c r="D587" s="2">
        <v>0.27700000000000002</v>
      </c>
    </row>
    <row r="588" spans="2:4" x14ac:dyDescent="0.3">
      <c r="B588" s="3">
        <v>30951</v>
      </c>
      <c r="C588" s="7">
        <v>0.29099999999999998</v>
      </c>
      <c r="D588" s="2">
        <v>0.27700000000000002</v>
      </c>
    </row>
    <row r="589" spans="2:4" x14ac:dyDescent="0.3">
      <c r="B589" s="3">
        <v>31001</v>
      </c>
      <c r="C589" s="7">
        <v>0.29199999999999998</v>
      </c>
      <c r="D589" s="2">
        <v>0.27700000000000002</v>
      </c>
    </row>
    <row r="590" spans="2:4" x14ac:dyDescent="0.3">
      <c r="B590" s="3">
        <v>31051</v>
      </c>
      <c r="C590" s="7">
        <v>0.29199999999999998</v>
      </c>
      <c r="D590" s="2">
        <v>0.27800000000000002</v>
      </c>
    </row>
    <row r="591" spans="2:4" x14ac:dyDescent="0.3">
      <c r="B591" s="3">
        <v>31101</v>
      </c>
      <c r="C591" s="7">
        <v>0.29199999999999998</v>
      </c>
      <c r="D591" s="2">
        <v>0.27800000000000002</v>
      </c>
    </row>
    <row r="592" spans="2:4" x14ac:dyDescent="0.3">
      <c r="B592" s="3">
        <v>31151</v>
      </c>
      <c r="C592" s="7">
        <v>0.29199999999999998</v>
      </c>
      <c r="D592" s="2">
        <v>0.27800000000000002</v>
      </c>
    </row>
    <row r="593" spans="2:4" x14ac:dyDescent="0.3">
      <c r="B593" s="3">
        <v>31201</v>
      </c>
      <c r="C593" s="7">
        <v>0.29199999999999998</v>
      </c>
      <c r="D593" s="2">
        <v>0.27800000000000002</v>
      </c>
    </row>
    <row r="594" spans="2:4" x14ac:dyDescent="0.3">
      <c r="B594" s="3">
        <v>31251</v>
      </c>
      <c r="C594" s="7">
        <v>0.29199999999999998</v>
      </c>
      <c r="D594" s="2">
        <v>0.27800000000000002</v>
      </c>
    </row>
    <row r="595" spans="2:4" x14ac:dyDescent="0.3">
      <c r="B595" s="3">
        <v>31301</v>
      </c>
      <c r="C595" s="7">
        <v>0.29199999999999998</v>
      </c>
      <c r="D595" s="2">
        <v>0.27800000000000002</v>
      </c>
    </row>
    <row r="596" spans="2:4" x14ac:dyDescent="0.3">
      <c r="B596" s="3">
        <v>31351</v>
      </c>
      <c r="C596" s="7">
        <v>0.29199999999999998</v>
      </c>
      <c r="D596" s="2">
        <v>0.27900000000000003</v>
      </c>
    </row>
    <row r="597" spans="2:4" x14ac:dyDescent="0.3">
      <c r="B597" s="3">
        <v>31401</v>
      </c>
      <c r="C597" s="7">
        <v>0.29299999999999998</v>
      </c>
      <c r="D597" s="2">
        <v>0.27900000000000003</v>
      </c>
    </row>
    <row r="598" spans="2:4" x14ac:dyDescent="0.3">
      <c r="B598" s="3">
        <v>31451</v>
      </c>
      <c r="C598" s="7">
        <v>0.29299999999999998</v>
      </c>
      <c r="D598" s="2">
        <v>0.27900000000000003</v>
      </c>
    </row>
    <row r="599" spans="2:4" x14ac:dyDescent="0.3">
      <c r="B599" s="3">
        <v>31501</v>
      </c>
      <c r="C599" s="7">
        <v>0.29299999999999998</v>
      </c>
      <c r="D599" s="2">
        <v>0.27900000000000003</v>
      </c>
    </row>
    <row r="600" spans="2:4" x14ac:dyDescent="0.3">
      <c r="B600" s="3">
        <v>31551</v>
      </c>
      <c r="C600" s="7">
        <v>0.29299999999999998</v>
      </c>
      <c r="D600" s="2">
        <v>0.27900000000000003</v>
      </c>
    </row>
    <row r="601" spans="2:4" x14ac:dyDescent="0.3">
      <c r="B601" s="3">
        <v>31601</v>
      </c>
      <c r="C601" s="7">
        <v>0.29299999999999998</v>
      </c>
      <c r="D601" s="2">
        <v>0.27900000000000003</v>
      </c>
    </row>
    <row r="602" spans="2:4" x14ac:dyDescent="0.3">
      <c r="B602" s="3">
        <v>31651</v>
      </c>
      <c r="C602" s="7">
        <v>0.29299999999999998</v>
      </c>
      <c r="D602" s="2">
        <v>0.27900000000000003</v>
      </c>
    </row>
    <row r="603" spans="2:4" x14ac:dyDescent="0.3">
      <c r="B603" s="3">
        <v>31701</v>
      </c>
      <c r="C603" s="7">
        <v>0.29299999999999998</v>
      </c>
      <c r="D603" s="2">
        <v>0.28000000000000003</v>
      </c>
    </row>
    <row r="604" spans="2:4" x14ac:dyDescent="0.3">
      <c r="B604" s="3">
        <v>31751</v>
      </c>
      <c r="C604" s="7">
        <v>0.29299999999999998</v>
      </c>
      <c r="D604" s="2">
        <v>0.28000000000000003</v>
      </c>
    </row>
    <row r="605" spans="2:4" x14ac:dyDescent="0.3">
      <c r="B605" s="3">
        <v>31801</v>
      </c>
      <c r="C605" s="7">
        <v>0.29399999999999998</v>
      </c>
      <c r="D605" s="2">
        <v>0.28000000000000003</v>
      </c>
    </row>
    <row r="606" spans="2:4" x14ac:dyDescent="0.3">
      <c r="B606" s="3">
        <v>31851</v>
      </c>
      <c r="C606" s="7">
        <v>0.29399999999999998</v>
      </c>
      <c r="D606" s="2">
        <v>0.28000000000000003</v>
      </c>
    </row>
    <row r="607" spans="2:4" x14ac:dyDescent="0.3">
      <c r="B607" s="3">
        <v>31901</v>
      </c>
      <c r="C607" s="7">
        <v>0.29399999999999998</v>
      </c>
      <c r="D607" s="2">
        <v>0.28000000000000003</v>
      </c>
    </row>
    <row r="608" spans="2:4" x14ac:dyDescent="0.3">
      <c r="B608" s="3">
        <v>31951</v>
      </c>
      <c r="C608" s="7">
        <v>0.29399999999999998</v>
      </c>
      <c r="D608" s="2">
        <v>0.28000000000000003</v>
      </c>
    </row>
    <row r="609" spans="2:4" x14ac:dyDescent="0.3">
      <c r="B609" s="3">
        <v>32001</v>
      </c>
      <c r="C609" s="7">
        <v>0.29399999999999998</v>
      </c>
      <c r="D609" s="2">
        <v>0.28100000000000003</v>
      </c>
    </row>
    <row r="610" spans="2:4" x14ac:dyDescent="0.3">
      <c r="B610" s="3">
        <v>32051</v>
      </c>
      <c r="C610" s="7">
        <v>0.29399999999999998</v>
      </c>
      <c r="D610" s="2">
        <v>0.28100000000000003</v>
      </c>
    </row>
    <row r="611" spans="2:4" x14ac:dyDescent="0.3">
      <c r="B611" s="3">
        <v>32101</v>
      </c>
      <c r="C611" s="7">
        <v>0.29399999999999998</v>
      </c>
      <c r="D611" s="2">
        <v>0.28100000000000003</v>
      </c>
    </row>
    <row r="612" spans="2:4" x14ac:dyDescent="0.3">
      <c r="B612" s="3">
        <v>32151</v>
      </c>
      <c r="C612" s="7">
        <v>0.29399999999999998</v>
      </c>
      <c r="D612" s="2">
        <v>0.28100000000000003</v>
      </c>
    </row>
    <row r="613" spans="2:4" x14ac:dyDescent="0.3">
      <c r="B613" s="3">
        <v>32201</v>
      </c>
      <c r="C613" s="7">
        <v>0.29499999999999998</v>
      </c>
      <c r="D613" s="2">
        <v>0.28100000000000003</v>
      </c>
    </row>
    <row r="614" spans="2:4" x14ac:dyDescent="0.3">
      <c r="B614" s="3">
        <v>32251</v>
      </c>
      <c r="C614" s="7">
        <v>0.29499999999999998</v>
      </c>
      <c r="D614" s="2">
        <v>0.28100000000000003</v>
      </c>
    </row>
    <row r="615" spans="2:4" x14ac:dyDescent="0.3">
      <c r="B615" s="3">
        <v>32301</v>
      </c>
      <c r="C615" s="7">
        <v>0.29499999999999998</v>
      </c>
      <c r="D615" s="2">
        <v>0.28100000000000003</v>
      </c>
    </row>
    <row r="616" spans="2:4" x14ac:dyDescent="0.3">
      <c r="B616" s="3">
        <v>32351</v>
      </c>
      <c r="C616" s="7">
        <v>0.29499999999999998</v>
      </c>
      <c r="D616" s="2">
        <v>0.28199999999999997</v>
      </c>
    </row>
    <row r="617" spans="2:4" x14ac:dyDescent="0.3">
      <c r="B617" s="3">
        <v>32401</v>
      </c>
      <c r="C617" s="7">
        <v>0.29499999999999998</v>
      </c>
      <c r="D617" s="2">
        <v>0.28199999999999997</v>
      </c>
    </row>
    <row r="618" spans="2:4" x14ac:dyDescent="0.3">
      <c r="B618" s="3">
        <v>32451</v>
      </c>
      <c r="C618" s="7">
        <v>0.29499999999999998</v>
      </c>
      <c r="D618" s="2">
        <v>0.28199999999999997</v>
      </c>
    </row>
    <row r="619" spans="2:4" x14ac:dyDescent="0.3">
      <c r="B619" s="3">
        <v>32501</v>
      </c>
      <c r="C619" s="7">
        <v>0.29499999999999998</v>
      </c>
      <c r="D619" s="2">
        <v>0.28199999999999997</v>
      </c>
    </row>
    <row r="620" spans="2:4" x14ac:dyDescent="0.3">
      <c r="B620" s="3">
        <v>32551</v>
      </c>
      <c r="C620" s="7">
        <v>0.29499999999999998</v>
      </c>
      <c r="D620" s="2">
        <v>0.28199999999999997</v>
      </c>
    </row>
    <row r="621" spans="2:4" x14ac:dyDescent="0.3">
      <c r="B621" s="3">
        <v>32601</v>
      </c>
      <c r="C621" s="7">
        <v>0.29499999999999998</v>
      </c>
      <c r="D621" s="2">
        <v>0.28199999999999997</v>
      </c>
    </row>
    <row r="622" spans="2:4" x14ac:dyDescent="0.3">
      <c r="B622" s="3">
        <v>32651</v>
      </c>
      <c r="C622" s="7">
        <v>0.29599999999999999</v>
      </c>
      <c r="D622" s="2">
        <v>0.28299999999999997</v>
      </c>
    </row>
    <row r="623" spans="2:4" x14ac:dyDescent="0.3">
      <c r="B623" s="3">
        <v>32701</v>
      </c>
      <c r="C623" s="7">
        <v>0.29599999999999999</v>
      </c>
      <c r="D623" s="2">
        <v>0.28299999999999997</v>
      </c>
    </row>
    <row r="624" spans="2:4" x14ac:dyDescent="0.3">
      <c r="B624" s="3">
        <v>32751</v>
      </c>
      <c r="C624" s="7">
        <v>0.29599999999999999</v>
      </c>
      <c r="D624" s="2">
        <v>0.28299999999999997</v>
      </c>
    </row>
    <row r="625" spans="2:4" x14ac:dyDescent="0.3">
      <c r="B625" s="3">
        <v>32801</v>
      </c>
      <c r="C625" s="7">
        <v>0.29599999999999999</v>
      </c>
      <c r="D625" s="2">
        <v>0.28299999999999997</v>
      </c>
    </row>
    <row r="626" spans="2:4" x14ac:dyDescent="0.3">
      <c r="B626" s="3">
        <v>32851</v>
      </c>
      <c r="C626" s="7">
        <v>0.29599999999999999</v>
      </c>
      <c r="D626" s="2">
        <v>0.28299999999999997</v>
      </c>
    </row>
    <row r="627" spans="2:4" x14ac:dyDescent="0.3">
      <c r="B627" s="3">
        <v>32901</v>
      </c>
      <c r="C627" s="7">
        <v>0.29599999999999999</v>
      </c>
      <c r="D627" s="2">
        <v>0.28299999999999997</v>
      </c>
    </row>
    <row r="628" spans="2:4" x14ac:dyDescent="0.3">
      <c r="B628" s="3">
        <v>32951</v>
      </c>
      <c r="C628" s="7">
        <v>0.29599999999999999</v>
      </c>
      <c r="D628" s="2">
        <v>0.28299999999999997</v>
      </c>
    </row>
    <row r="629" spans="2:4" x14ac:dyDescent="0.3">
      <c r="B629" s="3">
        <v>33001</v>
      </c>
      <c r="C629" s="7">
        <v>0.29599999999999999</v>
      </c>
      <c r="D629" s="2">
        <v>0.28399999999999997</v>
      </c>
    </row>
    <row r="630" spans="2:4" x14ac:dyDescent="0.3">
      <c r="B630" s="3">
        <v>33051</v>
      </c>
      <c r="C630" s="7">
        <v>0.29599999999999999</v>
      </c>
      <c r="D630" s="2">
        <v>0.28399999999999997</v>
      </c>
    </row>
    <row r="631" spans="2:4" x14ac:dyDescent="0.3">
      <c r="B631" s="3">
        <v>33101</v>
      </c>
      <c r="C631" s="7">
        <v>0.29699999999999999</v>
      </c>
      <c r="D631" s="2">
        <v>0.28399999999999997</v>
      </c>
    </row>
    <row r="632" spans="2:4" x14ac:dyDescent="0.3">
      <c r="B632" s="3">
        <v>33151</v>
      </c>
      <c r="C632" s="7">
        <v>0.29699999999999999</v>
      </c>
      <c r="D632" s="2">
        <v>0.28399999999999997</v>
      </c>
    </row>
    <row r="633" spans="2:4" x14ac:dyDescent="0.3">
      <c r="B633" s="3">
        <v>33201</v>
      </c>
      <c r="C633" s="7">
        <v>0.29699999999999999</v>
      </c>
      <c r="D633" s="2">
        <v>0.28399999999999997</v>
      </c>
    </row>
    <row r="634" spans="2:4" x14ac:dyDescent="0.3">
      <c r="B634" s="3">
        <v>33251</v>
      </c>
      <c r="C634" s="7">
        <v>0.29699999999999999</v>
      </c>
      <c r="D634" s="2">
        <v>0.28399999999999997</v>
      </c>
    </row>
    <row r="635" spans="2:4" x14ac:dyDescent="0.3">
      <c r="B635" s="3">
        <v>33301</v>
      </c>
      <c r="C635" s="7">
        <v>0.29699999999999999</v>
      </c>
      <c r="D635" s="2">
        <v>0.28399999999999997</v>
      </c>
    </row>
    <row r="636" spans="2:4" x14ac:dyDescent="0.3">
      <c r="B636" s="3">
        <v>33351</v>
      </c>
      <c r="C636" s="7">
        <v>0.29699999999999999</v>
      </c>
      <c r="D636" s="2">
        <v>0.28499999999999998</v>
      </c>
    </row>
    <row r="637" spans="2:4" x14ac:dyDescent="0.3">
      <c r="B637" s="3">
        <v>33401</v>
      </c>
      <c r="C637" s="7">
        <v>0.29699999999999999</v>
      </c>
      <c r="D637" s="2">
        <v>0.28499999999999998</v>
      </c>
    </row>
    <row r="638" spans="2:4" x14ac:dyDescent="0.3">
      <c r="B638" s="3">
        <v>33451</v>
      </c>
      <c r="C638" s="7">
        <v>0.29699999999999999</v>
      </c>
      <c r="D638" s="2">
        <v>0.28499999999999998</v>
      </c>
    </row>
    <row r="639" spans="2:4" x14ac:dyDescent="0.3">
      <c r="B639" s="3">
        <v>33501</v>
      </c>
      <c r="C639" s="7">
        <v>0.29699999999999999</v>
      </c>
      <c r="D639" s="2">
        <v>0.28499999999999998</v>
      </c>
    </row>
    <row r="640" spans="2:4" x14ac:dyDescent="0.3">
      <c r="B640" s="3">
        <v>33551</v>
      </c>
      <c r="C640" s="7">
        <v>0.29799999999999999</v>
      </c>
      <c r="D640" s="2">
        <v>0.28499999999999998</v>
      </c>
    </row>
    <row r="641" spans="2:4" x14ac:dyDescent="0.3">
      <c r="B641" s="3">
        <v>33601</v>
      </c>
      <c r="C641" s="7">
        <v>0.29799999999999999</v>
      </c>
      <c r="D641" s="2">
        <v>0.28499999999999998</v>
      </c>
    </row>
    <row r="642" spans="2:4" x14ac:dyDescent="0.3">
      <c r="B642" s="3">
        <v>33651</v>
      </c>
      <c r="C642" s="7">
        <v>0.29799999999999999</v>
      </c>
      <c r="D642" s="2">
        <v>0.28499999999999998</v>
      </c>
    </row>
    <row r="643" spans="2:4" x14ac:dyDescent="0.3">
      <c r="B643" s="3">
        <v>33701</v>
      </c>
      <c r="C643" s="7">
        <v>0.29799999999999999</v>
      </c>
      <c r="D643" s="2">
        <v>0.28599999999999998</v>
      </c>
    </row>
    <row r="644" spans="2:4" x14ac:dyDescent="0.3">
      <c r="B644" s="3">
        <v>33751</v>
      </c>
      <c r="C644" s="7">
        <v>0.29799999999999999</v>
      </c>
      <c r="D644" s="2">
        <v>0.28599999999999998</v>
      </c>
    </row>
    <row r="645" spans="2:4" x14ac:dyDescent="0.3">
      <c r="B645" s="3">
        <v>33801</v>
      </c>
      <c r="C645" s="7">
        <v>0.29799999999999999</v>
      </c>
      <c r="D645" s="2">
        <v>0.28599999999999998</v>
      </c>
    </row>
    <row r="646" spans="2:4" x14ac:dyDescent="0.3">
      <c r="B646" s="3">
        <v>33851</v>
      </c>
      <c r="C646" s="7">
        <v>0.29799999999999999</v>
      </c>
      <c r="D646" s="2">
        <v>0.28599999999999998</v>
      </c>
    </row>
    <row r="647" spans="2:4" x14ac:dyDescent="0.3">
      <c r="B647" s="3">
        <v>33901</v>
      </c>
      <c r="C647" s="7">
        <v>0.29799999999999999</v>
      </c>
      <c r="D647" s="2">
        <v>0.28599999999999998</v>
      </c>
    </row>
    <row r="648" spans="2:4" x14ac:dyDescent="0.3">
      <c r="B648" s="3">
        <v>33951</v>
      </c>
      <c r="C648" s="7">
        <v>0.29799999999999999</v>
      </c>
      <c r="D648" s="2">
        <v>0.28599999999999998</v>
      </c>
    </row>
    <row r="649" spans="2:4" x14ac:dyDescent="0.3">
      <c r="B649" s="3">
        <v>34001</v>
      </c>
      <c r="C649" s="7">
        <v>0.29799999999999999</v>
      </c>
      <c r="D649" s="2">
        <v>0.28599999999999998</v>
      </c>
    </row>
    <row r="650" spans="2:4" x14ac:dyDescent="0.3">
      <c r="B650" s="3">
        <v>34051</v>
      </c>
      <c r="C650" s="7">
        <v>0.29899999999999999</v>
      </c>
      <c r="D650" s="2">
        <v>0.28599999999999998</v>
      </c>
    </row>
    <row r="651" spans="2:4" x14ac:dyDescent="0.3">
      <c r="B651" s="3">
        <v>34101</v>
      </c>
      <c r="C651" s="7">
        <v>0.29899999999999999</v>
      </c>
      <c r="D651" s="2">
        <v>0.28699999999999998</v>
      </c>
    </row>
    <row r="652" spans="2:4" x14ac:dyDescent="0.3">
      <c r="B652" s="3">
        <v>34151</v>
      </c>
      <c r="C652" s="7">
        <v>0.29899999999999999</v>
      </c>
      <c r="D652" s="2">
        <v>0.28699999999999998</v>
      </c>
    </row>
    <row r="653" spans="2:4" x14ac:dyDescent="0.3">
      <c r="B653" s="3">
        <v>34201</v>
      </c>
      <c r="C653" s="7">
        <v>0.29899999999999999</v>
      </c>
      <c r="D653" s="2">
        <v>0.28699999999999998</v>
      </c>
    </row>
    <row r="654" spans="2:4" x14ac:dyDescent="0.3">
      <c r="B654" s="3">
        <v>34251</v>
      </c>
      <c r="C654" s="7">
        <v>0.29899999999999999</v>
      </c>
      <c r="D654" s="2">
        <v>0.28699999999999998</v>
      </c>
    </row>
    <row r="655" spans="2:4" x14ac:dyDescent="0.3">
      <c r="B655" s="3">
        <v>34301</v>
      </c>
      <c r="C655" s="7">
        <v>0.29899999999999999</v>
      </c>
      <c r="D655" s="2">
        <v>0.28699999999999998</v>
      </c>
    </row>
    <row r="656" spans="2:4" x14ac:dyDescent="0.3">
      <c r="B656" s="3">
        <v>34351</v>
      </c>
      <c r="C656" s="7">
        <v>0.29899999999999999</v>
      </c>
      <c r="D656" s="2">
        <v>0.28699999999999998</v>
      </c>
    </row>
    <row r="657" spans="2:4" x14ac:dyDescent="0.3">
      <c r="B657" s="3">
        <v>34401</v>
      </c>
      <c r="C657" s="7">
        <v>0.29899999999999999</v>
      </c>
      <c r="D657" s="2">
        <v>0.28799999999999998</v>
      </c>
    </row>
    <row r="658" spans="2:4" x14ac:dyDescent="0.3">
      <c r="B658" s="3">
        <v>34451</v>
      </c>
      <c r="C658" s="7">
        <v>0.29899999999999999</v>
      </c>
      <c r="D658" s="2">
        <v>0.28799999999999998</v>
      </c>
    </row>
    <row r="659" spans="2:4" x14ac:dyDescent="0.3">
      <c r="B659" s="3">
        <v>34501</v>
      </c>
      <c r="C659" s="7">
        <v>0.3</v>
      </c>
      <c r="D659" s="2">
        <v>0.28799999999999998</v>
      </c>
    </row>
    <row r="660" spans="2:4" x14ac:dyDescent="0.3">
      <c r="B660" s="3">
        <v>34551</v>
      </c>
      <c r="C660" s="7">
        <v>0.3</v>
      </c>
      <c r="D660" s="2">
        <v>0.28799999999999998</v>
      </c>
    </row>
    <row r="661" spans="2:4" x14ac:dyDescent="0.3">
      <c r="B661" s="3">
        <v>34601</v>
      </c>
      <c r="C661" s="7">
        <v>0.3</v>
      </c>
      <c r="D661" s="2">
        <v>0.28799999999999998</v>
      </c>
    </row>
    <row r="662" spans="2:4" x14ac:dyDescent="0.3">
      <c r="B662" s="3">
        <v>34651</v>
      </c>
      <c r="C662" s="7">
        <v>0.3</v>
      </c>
      <c r="D662" s="2">
        <v>0.28799999999999998</v>
      </c>
    </row>
    <row r="663" spans="2:4" x14ac:dyDescent="0.3">
      <c r="B663" s="3">
        <v>34701</v>
      </c>
      <c r="C663" s="7">
        <v>0.3</v>
      </c>
      <c r="D663" s="2">
        <v>0.28799999999999998</v>
      </c>
    </row>
    <row r="664" spans="2:4" x14ac:dyDescent="0.3">
      <c r="B664" s="3">
        <v>34751</v>
      </c>
      <c r="C664" s="7">
        <v>0.3</v>
      </c>
      <c r="D664" s="2">
        <v>0.28799999999999998</v>
      </c>
    </row>
    <row r="665" spans="2:4" x14ac:dyDescent="0.3">
      <c r="B665" s="3">
        <v>34801</v>
      </c>
      <c r="C665" s="7">
        <v>0.3</v>
      </c>
      <c r="D665" s="2">
        <v>0.28799999999999998</v>
      </c>
    </row>
    <row r="666" spans="2:4" x14ac:dyDescent="0.3">
      <c r="B666" s="3">
        <v>34851</v>
      </c>
      <c r="C666" s="7">
        <v>0.3</v>
      </c>
      <c r="D666" s="2">
        <v>0.28899999999999998</v>
      </c>
    </row>
    <row r="667" spans="2:4" x14ac:dyDescent="0.3">
      <c r="B667" s="3">
        <v>34901</v>
      </c>
      <c r="C667" s="7">
        <v>0.3</v>
      </c>
      <c r="D667" s="2">
        <v>0.28899999999999998</v>
      </c>
    </row>
    <row r="668" spans="2:4" x14ac:dyDescent="0.3">
      <c r="B668" s="3">
        <v>34951</v>
      </c>
      <c r="C668" s="7">
        <v>0.30099999999999999</v>
      </c>
      <c r="D668" s="2">
        <v>0.28899999999999998</v>
      </c>
    </row>
    <row r="669" spans="2:4" x14ac:dyDescent="0.3">
      <c r="B669" s="3">
        <v>35001</v>
      </c>
      <c r="C669" s="7">
        <v>0.30099999999999999</v>
      </c>
      <c r="D669" s="2">
        <v>0.28899999999999998</v>
      </c>
    </row>
    <row r="670" spans="2:4" x14ac:dyDescent="0.3">
      <c r="B670" s="3">
        <v>35051</v>
      </c>
      <c r="C670" s="7">
        <v>0.30099999999999999</v>
      </c>
      <c r="D670" s="2">
        <v>0.28899999999999998</v>
      </c>
    </row>
    <row r="671" spans="2:4" x14ac:dyDescent="0.3">
      <c r="B671" s="3">
        <v>35101</v>
      </c>
      <c r="C671" s="7">
        <v>0.30099999999999999</v>
      </c>
      <c r="D671" s="2">
        <v>0.28899999999999998</v>
      </c>
    </row>
    <row r="672" spans="2:4" x14ac:dyDescent="0.3">
      <c r="B672" s="3">
        <v>35151</v>
      </c>
      <c r="C672" s="7">
        <v>0.30099999999999999</v>
      </c>
      <c r="D672" s="2">
        <v>0.28899999999999998</v>
      </c>
    </row>
    <row r="673" spans="2:4" x14ac:dyDescent="0.3">
      <c r="B673" s="3">
        <v>35201</v>
      </c>
      <c r="C673" s="7">
        <v>0.30099999999999999</v>
      </c>
      <c r="D673" s="2">
        <v>0.28999999999999998</v>
      </c>
    </row>
    <row r="674" spans="2:4" x14ac:dyDescent="0.3">
      <c r="B674" s="3">
        <v>35251</v>
      </c>
      <c r="C674" s="7">
        <v>0.30099999999999999</v>
      </c>
      <c r="D674" s="2">
        <v>0.28999999999999998</v>
      </c>
    </row>
    <row r="675" spans="2:4" x14ac:dyDescent="0.3">
      <c r="B675" s="3">
        <v>35301</v>
      </c>
      <c r="C675" s="7">
        <v>0.30099999999999999</v>
      </c>
      <c r="D675" s="2">
        <v>0.28999999999999998</v>
      </c>
    </row>
    <row r="676" spans="2:4" x14ac:dyDescent="0.3">
      <c r="B676" s="3">
        <v>35351</v>
      </c>
      <c r="C676" s="7">
        <v>0.30099999999999999</v>
      </c>
      <c r="D676" s="2">
        <v>0.28999999999999998</v>
      </c>
    </row>
    <row r="677" spans="2:4" x14ac:dyDescent="0.3">
      <c r="B677" s="3">
        <v>35401</v>
      </c>
      <c r="C677" s="7">
        <v>0.30199999999999999</v>
      </c>
      <c r="D677" s="2">
        <v>0.28999999999999998</v>
      </c>
    </row>
    <row r="678" spans="2:4" x14ac:dyDescent="0.3">
      <c r="B678" s="3">
        <v>35451</v>
      </c>
      <c r="C678" s="7">
        <v>0.30199999999999999</v>
      </c>
      <c r="D678" s="2">
        <v>0.28999999999999998</v>
      </c>
    </row>
    <row r="679" spans="2:4" x14ac:dyDescent="0.3">
      <c r="B679" s="3">
        <v>35501</v>
      </c>
      <c r="C679" s="7">
        <v>0.30199999999999999</v>
      </c>
      <c r="D679" s="2">
        <v>0.28999999999999998</v>
      </c>
    </row>
    <row r="680" spans="2:4" x14ac:dyDescent="0.3">
      <c r="B680" s="3">
        <v>35551</v>
      </c>
      <c r="C680" s="7">
        <v>0.30199999999999999</v>
      </c>
      <c r="D680" s="2">
        <v>0.28999999999999998</v>
      </c>
    </row>
    <row r="681" spans="2:4" x14ac:dyDescent="0.3">
      <c r="B681" s="3">
        <v>35601</v>
      </c>
      <c r="C681" s="7">
        <v>0.30199999999999999</v>
      </c>
      <c r="D681" s="2">
        <v>0.29099999999999998</v>
      </c>
    </row>
    <row r="682" spans="2:4" x14ac:dyDescent="0.3">
      <c r="B682" s="3">
        <v>35651</v>
      </c>
      <c r="C682" s="7">
        <v>0.30199999999999999</v>
      </c>
      <c r="D682" s="2">
        <v>0.29099999999999998</v>
      </c>
    </row>
    <row r="683" spans="2:4" x14ac:dyDescent="0.3">
      <c r="B683" s="3">
        <v>35701</v>
      </c>
      <c r="C683" s="7">
        <v>0.30199999999999999</v>
      </c>
      <c r="D683" s="2">
        <v>0.29099999999999998</v>
      </c>
    </row>
    <row r="684" spans="2:4" x14ac:dyDescent="0.3">
      <c r="B684" s="3">
        <v>35751</v>
      </c>
      <c r="C684" s="7">
        <v>0.30199999999999999</v>
      </c>
      <c r="D684" s="2">
        <v>0.29099999999999998</v>
      </c>
    </row>
    <row r="685" spans="2:4" x14ac:dyDescent="0.3">
      <c r="B685" s="3">
        <v>35801</v>
      </c>
      <c r="C685" s="7">
        <v>0.30199999999999999</v>
      </c>
      <c r="D685" s="2">
        <v>0.29099999999999998</v>
      </c>
    </row>
    <row r="686" spans="2:4" x14ac:dyDescent="0.3">
      <c r="B686" s="3">
        <v>35851</v>
      </c>
      <c r="C686" s="7">
        <v>0.30299999999999999</v>
      </c>
      <c r="D686" s="2">
        <v>0.29099999999999998</v>
      </c>
    </row>
    <row r="687" spans="2:4" x14ac:dyDescent="0.3">
      <c r="B687" s="3">
        <v>35901</v>
      </c>
      <c r="C687" s="7">
        <v>0.30299999999999999</v>
      </c>
      <c r="D687" s="2">
        <v>0.29099999999999998</v>
      </c>
    </row>
    <row r="688" spans="2:4" x14ac:dyDescent="0.3">
      <c r="B688" s="3">
        <v>35951</v>
      </c>
      <c r="C688" s="7">
        <v>0.30299999999999999</v>
      </c>
      <c r="D688" s="2">
        <v>0.29099999999999998</v>
      </c>
    </row>
    <row r="689" spans="2:4" x14ac:dyDescent="0.3">
      <c r="B689" s="3">
        <v>36001</v>
      </c>
      <c r="C689" s="7">
        <v>0.30299999999999999</v>
      </c>
      <c r="D689" s="2">
        <v>0.29199999999999998</v>
      </c>
    </row>
    <row r="690" spans="2:4" x14ac:dyDescent="0.3">
      <c r="B690" s="3">
        <v>36051</v>
      </c>
      <c r="C690" s="7">
        <v>0.30299999999999999</v>
      </c>
      <c r="D690" s="2">
        <v>0.29199999999999998</v>
      </c>
    </row>
    <row r="691" spans="2:4" x14ac:dyDescent="0.3">
      <c r="B691" s="3">
        <v>36101</v>
      </c>
      <c r="C691" s="7">
        <v>0.30299999999999999</v>
      </c>
      <c r="D691" s="2">
        <v>0.29199999999999998</v>
      </c>
    </row>
    <row r="692" spans="2:4" x14ac:dyDescent="0.3">
      <c r="B692" s="3">
        <v>36151</v>
      </c>
      <c r="C692" s="7">
        <v>0.30299999999999999</v>
      </c>
      <c r="D692" s="2">
        <v>0.29199999999999998</v>
      </c>
    </row>
    <row r="693" spans="2:4" x14ac:dyDescent="0.3">
      <c r="B693" s="3">
        <v>36201</v>
      </c>
      <c r="C693" s="7">
        <v>0.30299999999999999</v>
      </c>
      <c r="D693" s="2">
        <v>0.29199999999999998</v>
      </c>
    </row>
    <row r="694" spans="2:4" x14ac:dyDescent="0.3">
      <c r="B694" s="3">
        <v>36251</v>
      </c>
      <c r="C694" s="7">
        <v>0.30299999999999999</v>
      </c>
      <c r="D694" s="2">
        <v>0.29199999999999998</v>
      </c>
    </row>
    <row r="695" spans="2:4" x14ac:dyDescent="0.3">
      <c r="B695" s="3">
        <v>36301</v>
      </c>
      <c r="C695" s="7">
        <v>0.30399999999999999</v>
      </c>
      <c r="D695" s="2">
        <v>0.29199999999999998</v>
      </c>
    </row>
    <row r="696" spans="2:4" x14ac:dyDescent="0.3">
      <c r="B696" s="3">
        <v>36351</v>
      </c>
      <c r="C696" s="7">
        <v>0.30399999999999999</v>
      </c>
      <c r="D696" s="2">
        <v>0.29199999999999998</v>
      </c>
    </row>
    <row r="697" spans="2:4" x14ac:dyDescent="0.3">
      <c r="B697" s="3">
        <v>36401</v>
      </c>
      <c r="C697" s="7">
        <v>0.30399999999999999</v>
      </c>
      <c r="D697" s="2">
        <v>0.29299999999999998</v>
      </c>
    </row>
    <row r="698" spans="2:4" x14ac:dyDescent="0.3">
      <c r="B698" s="3">
        <v>36451</v>
      </c>
      <c r="C698" s="7">
        <v>0.30399999999999999</v>
      </c>
      <c r="D698" s="2">
        <v>0.29299999999999998</v>
      </c>
    </row>
    <row r="699" spans="2:4" x14ac:dyDescent="0.3">
      <c r="B699" s="3">
        <v>36501</v>
      </c>
      <c r="C699" s="7">
        <v>0.30399999999999999</v>
      </c>
      <c r="D699" s="2">
        <v>0.29299999999999998</v>
      </c>
    </row>
    <row r="700" spans="2:4" x14ac:dyDescent="0.3">
      <c r="B700" s="3">
        <v>36551</v>
      </c>
      <c r="C700" s="7">
        <v>0.30399999999999999</v>
      </c>
      <c r="D700" s="2">
        <v>0.29299999999999998</v>
      </c>
    </row>
    <row r="701" spans="2:4" x14ac:dyDescent="0.3">
      <c r="B701" s="3">
        <v>36601</v>
      </c>
      <c r="C701" s="7">
        <v>0.30399999999999999</v>
      </c>
      <c r="D701" s="2">
        <v>0.29299999999999998</v>
      </c>
    </row>
    <row r="702" spans="2:4" x14ac:dyDescent="0.3">
      <c r="B702" s="3">
        <v>36651</v>
      </c>
      <c r="C702" s="7">
        <v>0.30399999999999999</v>
      </c>
      <c r="D702" s="2">
        <v>0.29299999999999998</v>
      </c>
    </row>
    <row r="703" spans="2:4" x14ac:dyDescent="0.3">
      <c r="B703" s="3">
        <v>36701</v>
      </c>
      <c r="C703" s="7">
        <v>0.30399999999999999</v>
      </c>
      <c r="D703" s="2">
        <v>0.29299999999999998</v>
      </c>
    </row>
    <row r="704" spans="2:4" x14ac:dyDescent="0.3">
      <c r="B704" s="3">
        <v>36751</v>
      </c>
      <c r="C704" s="7">
        <v>0.30499999999999999</v>
      </c>
      <c r="D704" s="2">
        <v>0.29299999999999998</v>
      </c>
    </row>
    <row r="705" spans="2:4" x14ac:dyDescent="0.3">
      <c r="B705" s="3">
        <v>36801</v>
      </c>
      <c r="C705" s="7">
        <v>0.30499999999999999</v>
      </c>
      <c r="D705" s="2">
        <v>0.29399999999999998</v>
      </c>
    </row>
    <row r="706" spans="2:4" x14ac:dyDescent="0.3">
      <c r="B706" s="3">
        <v>36851</v>
      </c>
      <c r="C706" s="7">
        <v>0.30499999999999999</v>
      </c>
      <c r="D706" s="2">
        <v>0.29399999999999998</v>
      </c>
    </row>
    <row r="707" spans="2:4" x14ac:dyDescent="0.3">
      <c r="B707" s="3">
        <v>36901</v>
      </c>
      <c r="C707" s="7">
        <v>0.30499999999999999</v>
      </c>
      <c r="D707" s="2">
        <v>0.29399999999999998</v>
      </c>
    </row>
    <row r="708" spans="2:4" x14ac:dyDescent="0.3">
      <c r="B708" s="3">
        <v>36951</v>
      </c>
      <c r="C708" s="7">
        <v>0.30499999999999999</v>
      </c>
      <c r="D708" s="2">
        <v>0.29399999999999998</v>
      </c>
    </row>
    <row r="709" spans="2:4" x14ac:dyDescent="0.3">
      <c r="B709" s="3">
        <v>37001</v>
      </c>
      <c r="C709" s="7">
        <v>0.30499999999999999</v>
      </c>
      <c r="D709" s="2">
        <v>0.29399999999999998</v>
      </c>
    </row>
    <row r="710" spans="2:4" x14ac:dyDescent="0.3">
      <c r="B710" s="3">
        <v>37051</v>
      </c>
      <c r="C710" s="7">
        <v>0.30499999999999999</v>
      </c>
      <c r="D710" s="2">
        <v>0.29399999999999998</v>
      </c>
    </row>
    <row r="711" spans="2:4" x14ac:dyDescent="0.3">
      <c r="B711" s="3">
        <v>37101</v>
      </c>
      <c r="C711" s="7">
        <v>0.30499999999999999</v>
      </c>
      <c r="D711" s="2">
        <v>0.29399999999999998</v>
      </c>
    </row>
    <row r="712" spans="2:4" x14ac:dyDescent="0.3">
      <c r="B712" s="3">
        <v>37151</v>
      </c>
      <c r="C712" s="7">
        <v>0.30499999999999999</v>
      </c>
      <c r="D712" s="2">
        <v>0.29399999999999998</v>
      </c>
    </row>
    <row r="713" spans="2:4" x14ac:dyDescent="0.3">
      <c r="B713" s="3">
        <v>37201</v>
      </c>
      <c r="C713" s="7">
        <v>0.30599999999999999</v>
      </c>
      <c r="D713" s="2">
        <v>0.29399999999999998</v>
      </c>
    </row>
    <row r="714" spans="2:4" x14ac:dyDescent="0.3">
      <c r="B714" s="3">
        <v>37251</v>
      </c>
      <c r="C714" s="7">
        <v>0.30599999999999999</v>
      </c>
      <c r="D714" s="2">
        <v>0.29499999999999998</v>
      </c>
    </row>
    <row r="715" spans="2:4" x14ac:dyDescent="0.3">
      <c r="B715" s="3">
        <v>37301</v>
      </c>
      <c r="C715" s="7">
        <v>0.30599999999999999</v>
      </c>
      <c r="D715" s="2">
        <v>0.29499999999999998</v>
      </c>
    </row>
    <row r="716" spans="2:4" x14ac:dyDescent="0.3">
      <c r="B716" s="3">
        <v>37351</v>
      </c>
      <c r="C716" s="7">
        <v>0.30599999999999999</v>
      </c>
      <c r="D716" s="2">
        <v>0.29499999999999998</v>
      </c>
    </row>
    <row r="717" spans="2:4" x14ac:dyDescent="0.3">
      <c r="B717" s="3">
        <v>37401</v>
      </c>
      <c r="C717" s="7">
        <v>0.30599999999999999</v>
      </c>
      <c r="D717" s="2">
        <v>0.29499999999999998</v>
      </c>
    </row>
    <row r="718" spans="2:4" x14ac:dyDescent="0.3">
      <c r="B718" s="3">
        <v>37451</v>
      </c>
      <c r="C718" s="7">
        <v>0.30599999999999999</v>
      </c>
      <c r="D718" s="2">
        <v>0.29499999999999998</v>
      </c>
    </row>
    <row r="719" spans="2:4" x14ac:dyDescent="0.3">
      <c r="B719" s="3">
        <v>37501</v>
      </c>
      <c r="C719" s="7">
        <v>0.30599999999999999</v>
      </c>
      <c r="D719" s="2">
        <v>0.29499999999999998</v>
      </c>
    </row>
    <row r="720" spans="2:4" x14ac:dyDescent="0.3">
      <c r="B720" s="3">
        <v>37551</v>
      </c>
      <c r="C720" s="7">
        <v>0.30599999999999999</v>
      </c>
      <c r="D720" s="2">
        <v>0.29499999999999998</v>
      </c>
    </row>
    <row r="721" spans="2:4" x14ac:dyDescent="0.3">
      <c r="B721" s="3">
        <v>37601</v>
      </c>
      <c r="C721" s="7">
        <v>0.30599999999999999</v>
      </c>
      <c r="D721" s="2">
        <v>0.29499999999999998</v>
      </c>
    </row>
    <row r="722" spans="2:4" x14ac:dyDescent="0.3">
      <c r="B722" s="3">
        <v>37651</v>
      </c>
      <c r="C722" s="7">
        <v>0.307</v>
      </c>
      <c r="D722" s="2">
        <v>0.29499999999999998</v>
      </c>
    </row>
    <row r="723" spans="2:4" x14ac:dyDescent="0.3">
      <c r="B723" s="3">
        <v>37701</v>
      </c>
      <c r="C723" s="7">
        <v>0.307</v>
      </c>
      <c r="D723" s="2">
        <v>0.29599999999999999</v>
      </c>
    </row>
    <row r="724" spans="2:4" x14ac:dyDescent="0.3">
      <c r="B724" s="3">
        <v>37751</v>
      </c>
      <c r="C724" s="7">
        <v>0.307</v>
      </c>
      <c r="D724" s="2">
        <v>0.29599999999999999</v>
      </c>
    </row>
    <row r="725" spans="2:4" x14ac:dyDescent="0.3">
      <c r="B725" s="3">
        <v>37801</v>
      </c>
      <c r="C725" s="7">
        <v>0.307</v>
      </c>
      <c r="D725" s="2">
        <v>0.29599999999999999</v>
      </c>
    </row>
    <row r="726" spans="2:4" x14ac:dyDescent="0.3">
      <c r="B726" s="3">
        <v>37851</v>
      </c>
      <c r="C726" s="7">
        <v>0.307</v>
      </c>
      <c r="D726" s="2">
        <v>0.29599999999999999</v>
      </c>
    </row>
    <row r="727" spans="2:4" x14ac:dyDescent="0.3">
      <c r="B727" s="3">
        <v>37901</v>
      </c>
      <c r="C727" s="7">
        <v>0.307</v>
      </c>
      <c r="D727" s="2">
        <v>0.29599999999999999</v>
      </c>
    </row>
    <row r="728" spans="2:4" x14ac:dyDescent="0.3">
      <c r="B728" s="3">
        <v>37951</v>
      </c>
      <c r="C728" s="7">
        <v>0.307</v>
      </c>
      <c r="D728" s="2">
        <v>0.29599999999999999</v>
      </c>
    </row>
    <row r="729" spans="2:4" x14ac:dyDescent="0.3">
      <c r="B729" s="3">
        <v>38001</v>
      </c>
      <c r="C729" s="7">
        <v>0.307</v>
      </c>
      <c r="D729" s="2">
        <v>0.29599999999999999</v>
      </c>
    </row>
    <row r="730" spans="2:4" x14ac:dyDescent="0.3">
      <c r="B730" s="3">
        <v>38051</v>
      </c>
      <c r="C730" s="7">
        <v>0.307</v>
      </c>
      <c r="D730" s="2">
        <v>0.29599999999999999</v>
      </c>
    </row>
    <row r="731" spans="2:4" x14ac:dyDescent="0.3">
      <c r="B731" s="3">
        <v>38101</v>
      </c>
      <c r="C731" s="7">
        <v>0.307</v>
      </c>
      <c r="D731" s="2">
        <v>0.29599999999999999</v>
      </c>
    </row>
    <row r="732" spans="2:4" x14ac:dyDescent="0.3">
      <c r="B732" s="3">
        <v>38151</v>
      </c>
      <c r="C732" s="7">
        <v>0.308</v>
      </c>
      <c r="D732" s="2">
        <v>0.29699999999999999</v>
      </c>
    </row>
    <row r="733" spans="2:4" x14ac:dyDescent="0.3">
      <c r="B733" s="3">
        <v>38201</v>
      </c>
      <c r="C733" s="7">
        <v>0.308</v>
      </c>
      <c r="D733" s="2">
        <v>0.29699999999999999</v>
      </c>
    </row>
    <row r="734" spans="2:4" x14ac:dyDescent="0.3">
      <c r="B734" s="3">
        <v>38251</v>
      </c>
      <c r="C734" s="7">
        <v>0.308</v>
      </c>
      <c r="D734" s="2">
        <v>0.29699999999999999</v>
      </c>
    </row>
    <row r="735" spans="2:4" x14ac:dyDescent="0.3">
      <c r="B735" s="3">
        <v>38301</v>
      </c>
      <c r="C735" s="7">
        <v>0.308</v>
      </c>
      <c r="D735" s="2">
        <v>0.29699999999999999</v>
      </c>
    </row>
    <row r="736" spans="2:4" x14ac:dyDescent="0.3">
      <c r="B736" s="3">
        <v>38351</v>
      </c>
      <c r="C736" s="7">
        <v>0.308</v>
      </c>
      <c r="D736" s="2">
        <v>0.29699999999999999</v>
      </c>
    </row>
    <row r="737" spans="2:4" x14ac:dyDescent="0.3">
      <c r="B737" s="3">
        <v>38401</v>
      </c>
      <c r="C737" s="7">
        <v>0.308</v>
      </c>
      <c r="D737" s="2">
        <v>0.29699999999999999</v>
      </c>
    </row>
    <row r="738" spans="2:4" x14ac:dyDescent="0.3">
      <c r="B738" s="3">
        <v>38451</v>
      </c>
      <c r="C738" s="7">
        <v>0.308</v>
      </c>
      <c r="D738" s="2">
        <v>0.29699999999999999</v>
      </c>
    </row>
    <row r="739" spans="2:4" x14ac:dyDescent="0.3">
      <c r="B739" s="3">
        <v>38501</v>
      </c>
      <c r="C739" s="7">
        <v>0.308</v>
      </c>
      <c r="D739" s="2">
        <v>0.29699999999999999</v>
      </c>
    </row>
    <row r="740" spans="2:4" x14ac:dyDescent="0.3">
      <c r="B740" s="3">
        <v>38551</v>
      </c>
      <c r="C740" s="7">
        <v>0.308</v>
      </c>
      <c r="D740" s="2">
        <v>0.29699999999999999</v>
      </c>
    </row>
    <row r="741" spans="2:4" x14ac:dyDescent="0.3">
      <c r="B741" s="3">
        <v>38601</v>
      </c>
      <c r="C741" s="7">
        <v>0.308</v>
      </c>
      <c r="D741" s="2">
        <v>0.29799999999999999</v>
      </c>
    </row>
    <row r="742" spans="2:4" x14ac:dyDescent="0.3">
      <c r="B742" s="3">
        <v>38651</v>
      </c>
      <c r="C742" s="7">
        <v>0.309</v>
      </c>
      <c r="D742" s="2">
        <v>0.29799999999999999</v>
      </c>
    </row>
    <row r="743" spans="2:4" x14ac:dyDescent="0.3">
      <c r="B743" s="3">
        <v>38701</v>
      </c>
      <c r="C743" s="7">
        <v>0.309</v>
      </c>
      <c r="D743" s="2">
        <v>0.29799999999999999</v>
      </c>
    </row>
    <row r="744" spans="2:4" x14ac:dyDescent="0.3">
      <c r="B744" s="3">
        <v>38751</v>
      </c>
      <c r="C744" s="7">
        <v>0.309</v>
      </c>
      <c r="D744" s="2">
        <v>0.29799999999999999</v>
      </c>
    </row>
    <row r="745" spans="2:4" x14ac:dyDescent="0.3">
      <c r="B745" s="3">
        <v>38801</v>
      </c>
      <c r="C745" s="7">
        <v>0.309</v>
      </c>
      <c r="D745" s="2">
        <v>0.29799999999999999</v>
      </c>
    </row>
    <row r="746" spans="2:4" x14ac:dyDescent="0.3">
      <c r="B746" s="3">
        <v>38851</v>
      </c>
      <c r="C746" s="7">
        <v>0.309</v>
      </c>
      <c r="D746" s="2">
        <v>0.29799999999999999</v>
      </c>
    </row>
    <row r="747" spans="2:4" x14ac:dyDescent="0.3">
      <c r="B747" s="3">
        <v>38901</v>
      </c>
      <c r="C747" s="7">
        <v>0.309</v>
      </c>
      <c r="D747" s="2">
        <v>0.29799999999999999</v>
      </c>
    </row>
    <row r="748" spans="2:4" x14ac:dyDescent="0.3">
      <c r="B748" s="3">
        <v>38951</v>
      </c>
      <c r="C748" s="7">
        <v>0.309</v>
      </c>
      <c r="D748" s="2">
        <v>0.29799999999999999</v>
      </c>
    </row>
    <row r="749" spans="2:4" x14ac:dyDescent="0.3">
      <c r="B749" s="3">
        <v>39001</v>
      </c>
      <c r="C749" s="7">
        <v>0.309</v>
      </c>
      <c r="D749" s="2">
        <v>0.29799999999999999</v>
      </c>
    </row>
    <row r="750" spans="2:4" x14ac:dyDescent="0.3">
      <c r="B750" s="3">
        <v>39051</v>
      </c>
      <c r="C750" s="7">
        <v>0.309</v>
      </c>
      <c r="D750" s="2">
        <v>0.29899999999999999</v>
      </c>
    </row>
    <row r="751" spans="2:4" x14ac:dyDescent="0.3">
      <c r="B751" s="3">
        <v>39101</v>
      </c>
      <c r="C751" s="7">
        <v>0.309</v>
      </c>
      <c r="D751" s="2">
        <v>0.29899999999999999</v>
      </c>
    </row>
    <row r="752" spans="2:4" x14ac:dyDescent="0.3">
      <c r="B752" s="3">
        <v>39151</v>
      </c>
      <c r="C752" s="7">
        <v>0.31</v>
      </c>
      <c r="D752" s="2">
        <v>0.29899999999999999</v>
      </c>
    </row>
    <row r="753" spans="2:3" x14ac:dyDescent="0.3">
      <c r="B753" s="3">
        <v>39201</v>
      </c>
      <c r="C753" s="7">
        <v>0.31</v>
      </c>
    </row>
    <row r="754" spans="2:3" x14ac:dyDescent="0.3">
      <c r="B754" s="3">
        <v>39251</v>
      </c>
      <c r="C754" s="7">
        <v>0.31</v>
      </c>
    </row>
    <row r="755" spans="2:3" x14ac:dyDescent="0.3">
      <c r="B755" s="3">
        <v>39301</v>
      </c>
      <c r="C755" s="7">
        <v>0.31</v>
      </c>
    </row>
    <row r="756" spans="2:3" x14ac:dyDescent="0.3">
      <c r="B756" s="3">
        <v>39351</v>
      </c>
      <c r="C756" s="7">
        <v>0.31</v>
      </c>
    </row>
    <row r="757" spans="2:3" x14ac:dyDescent="0.3">
      <c r="B757" s="3">
        <v>39401</v>
      </c>
      <c r="C757" s="7">
        <v>0.31</v>
      </c>
    </row>
    <row r="758" spans="2:3" x14ac:dyDescent="0.3">
      <c r="B758" s="3">
        <v>39451</v>
      </c>
      <c r="C758" s="7">
        <v>0.31</v>
      </c>
    </row>
    <row r="759" spans="2:3" x14ac:dyDescent="0.3">
      <c r="B759" s="3">
        <v>39501</v>
      </c>
      <c r="C759" s="7">
        <v>0.31</v>
      </c>
    </row>
    <row r="760" spans="2:3" x14ac:dyDescent="0.3">
      <c r="B760" s="3">
        <v>39551</v>
      </c>
      <c r="C760" s="7">
        <v>0.31</v>
      </c>
    </row>
    <row r="761" spans="2:3" x14ac:dyDescent="0.3">
      <c r="B761" s="3">
        <v>39601</v>
      </c>
      <c r="C761" s="7">
        <v>0.31</v>
      </c>
    </row>
    <row r="762" spans="2:3" x14ac:dyDescent="0.3">
      <c r="B762" s="3">
        <v>39651</v>
      </c>
      <c r="C762" s="7">
        <v>0.311</v>
      </c>
    </row>
    <row r="763" spans="2:3" x14ac:dyDescent="0.3">
      <c r="B763" s="3">
        <v>39701</v>
      </c>
      <c r="C763" s="7">
        <v>0.311</v>
      </c>
    </row>
    <row r="764" spans="2:3" x14ac:dyDescent="0.3">
      <c r="B764" s="3">
        <v>39751</v>
      </c>
      <c r="C764" s="7">
        <v>0.311</v>
      </c>
    </row>
    <row r="765" spans="2:3" x14ac:dyDescent="0.3">
      <c r="B765" s="3">
        <v>39801</v>
      </c>
      <c r="C765" s="7">
        <v>0.311</v>
      </c>
    </row>
    <row r="766" spans="2:3" x14ac:dyDescent="0.3">
      <c r="B766" s="3">
        <v>39851</v>
      </c>
      <c r="C766" s="7">
        <v>0.311</v>
      </c>
    </row>
    <row r="767" spans="2:3" x14ac:dyDescent="0.3">
      <c r="B767" s="3">
        <v>39901</v>
      </c>
      <c r="C767" s="7">
        <v>0.311</v>
      </c>
    </row>
    <row r="768" spans="2:3" x14ac:dyDescent="0.3">
      <c r="B768" s="3">
        <v>39951</v>
      </c>
      <c r="C768" s="7">
        <v>0.311</v>
      </c>
    </row>
    <row r="769" spans="2:3" x14ac:dyDescent="0.3">
      <c r="B769" s="3">
        <v>40001</v>
      </c>
      <c r="C769" s="7">
        <v>0.311</v>
      </c>
    </row>
    <row r="770" spans="2:3" x14ac:dyDescent="0.3">
      <c r="B770" s="3">
        <v>40051</v>
      </c>
      <c r="C770" s="7">
        <v>0.311</v>
      </c>
    </row>
    <row r="771" spans="2:3" x14ac:dyDescent="0.3">
      <c r="B771" s="3">
        <v>40101</v>
      </c>
      <c r="C771" s="7">
        <v>0.311</v>
      </c>
    </row>
    <row r="772" spans="2:3" x14ac:dyDescent="0.3">
      <c r="B772" s="3">
        <v>40151</v>
      </c>
      <c r="C772" s="7">
        <v>0.311</v>
      </c>
    </row>
    <row r="773" spans="2:3" x14ac:dyDescent="0.3">
      <c r="B773" s="3">
        <v>40201</v>
      </c>
      <c r="C773" s="7">
        <v>0.312</v>
      </c>
    </row>
    <row r="774" spans="2:3" x14ac:dyDescent="0.3">
      <c r="B774" s="3">
        <v>40251</v>
      </c>
      <c r="C774" s="7">
        <v>0.312</v>
      </c>
    </row>
    <row r="775" spans="2:3" x14ac:dyDescent="0.3">
      <c r="B775" s="3">
        <v>40301</v>
      </c>
      <c r="C775" s="7">
        <v>0.312</v>
      </c>
    </row>
    <row r="776" spans="2:3" x14ac:dyDescent="0.3">
      <c r="B776" s="3">
        <v>40351</v>
      </c>
      <c r="C776" s="7">
        <v>0.312</v>
      </c>
    </row>
    <row r="777" spans="2:3" x14ac:dyDescent="0.3">
      <c r="B777" s="3">
        <v>40401</v>
      </c>
      <c r="C777" s="7">
        <v>0.312</v>
      </c>
    </row>
    <row r="778" spans="2:3" x14ac:dyDescent="0.3">
      <c r="B778" s="3">
        <v>40451</v>
      </c>
      <c r="C778" s="7">
        <v>0.312</v>
      </c>
    </row>
    <row r="779" spans="2:3" x14ac:dyDescent="0.3">
      <c r="B779" s="3">
        <v>40501</v>
      </c>
      <c r="C779" s="7">
        <v>0.312</v>
      </c>
    </row>
    <row r="780" spans="2:3" x14ac:dyDescent="0.3">
      <c r="B780" s="3">
        <v>40551</v>
      </c>
      <c r="C780" s="7">
        <v>0.312</v>
      </c>
    </row>
    <row r="781" spans="2:3" x14ac:dyDescent="0.3">
      <c r="B781" s="3">
        <v>40601</v>
      </c>
      <c r="C781" s="7">
        <v>0.312</v>
      </c>
    </row>
    <row r="782" spans="2:3" x14ac:dyDescent="0.3">
      <c r="B782" s="3">
        <v>40651</v>
      </c>
      <c r="C782" s="7">
        <v>0.312</v>
      </c>
    </row>
    <row r="783" spans="2:3" x14ac:dyDescent="0.3">
      <c r="B783" s="3">
        <v>40701</v>
      </c>
      <c r="C783" s="7">
        <v>0.312</v>
      </c>
    </row>
    <row r="784" spans="2:3" x14ac:dyDescent="0.3">
      <c r="B784" s="3">
        <v>40751</v>
      </c>
      <c r="C784" s="7">
        <v>0.313</v>
      </c>
    </row>
    <row r="785" spans="2:3" x14ac:dyDescent="0.3">
      <c r="B785" s="3">
        <v>40801</v>
      </c>
      <c r="C785" s="7">
        <v>0.313</v>
      </c>
    </row>
    <row r="786" spans="2:3" x14ac:dyDescent="0.3">
      <c r="B786" s="3">
        <v>40851</v>
      </c>
      <c r="C786" s="7">
        <v>0.313</v>
      </c>
    </row>
    <row r="787" spans="2:3" x14ac:dyDescent="0.3">
      <c r="B787" s="3">
        <v>40901</v>
      </c>
      <c r="C787" s="7">
        <v>0.313</v>
      </c>
    </row>
    <row r="788" spans="2:3" x14ac:dyDescent="0.3">
      <c r="B788" s="3">
        <v>40951</v>
      </c>
      <c r="C788" s="7">
        <v>0.313</v>
      </c>
    </row>
    <row r="789" spans="2:3" x14ac:dyDescent="0.3">
      <c r="B789" s="3">
        <v>41001</v>
      </c>
      <c r="C789" s="7">
        <v>0.313</v>
      </c>
    </row>
    <row r="790" spans="2:3" x14ac:dyDescent="0.3">
      <c r="B790" s="3">
        <v>41051</v>
      </c>
      <c r="C790" s="7">
        <v>0.313</v>
      </c>
    </row>
    <row r="791" spans="2:3" x14ac:dyDescent="0.3">
      <c r="B791" s="3">
        <v>41101</v>
      </c>
      <c r="C791" s="7">
        <v>0.313</v>
      </c>
    </row>
    <row r="792" spans="2:3" x14ac:dyDescent="0.3">
      <c r="B792" s="3">
        <v>41151</v>
      </c>
      <c r="C792" s="7">
        <v>0.313</v>
      </c>
    </row>
    <row r="793" spans="2:3" x14ac:dyDescent="0.3">
      <c r="B793" s="3">
        <v>41201</v>
      </c>
      <c r="C793" s="7">
        <v>0.313</v>
      </c>
    </row>
    <row r="794" spans="2:3" x14ac:dyDescent="0.3">
      <c r="B794" s="3">
        <v>41251</v>
      </c>
      <c r="C794" s="7">
        <v>0.313</v>
      </c>
    </row>
    <row r="795" spans="2:3" x14ac:dyDescent="0.3">
      <c r="B795" s="3">
        <v>41301</v>
      </c>
      <c r="C795" s="7">
        <v>0.314</v>
      </c>
    </row>
    <row r="796" spans="2:3" x14ac:dyDescent="0.3">
      <c r="B796" s="3">
        <v>41351</v>
      </c>
      <c r="C796" s="7">
        <v>0.314</v>
      </c>
    </row>
    <row r="797" spans="2:3" x14ac:dyDescent="0.3">
      <c r="B797" s="3">
        <v>41401</v>
      </c>
      <c r="C797" s="7">
        <v>0.314</v>
      </c>
    </row>
    <row r="798" spans="2:3" x14ac:dyDescent="0.3">
      <c r="B798" s="3">
        <v>41451</v>
      </c>
      <c r="C798" s="7">
        <v>0.314</v>
      </c>
    </row>
    <row r="799" spans="2:3" x14ac:dyDescent="0.3">
      <c r="B799" s="3">
        <v>41501</v>
      </c>
      <c r="C799" s="7">
        <v>0.314</v>
      </c>
    </row>
    <row r="800" spans="2:3" x14ac:dyDescent="0.3">
      <c r="B800" s="3">
        <v>41551</v>
      </c>
      <c r="C800" s="7">
        <v>0.314</v>
      </c>
    </row>
    <row r="801" spans="2:3" x14ac:dyDescent="0.3">
      <c r="B801" s="3">
        <v>41601</v>
      </c>
      <c r="C801" s="7">
        <v>0.314</v>
      </c>
    </row>
    <row r="802" spans="2:3" x14ac:dyDescent="0.3">
      <c r="B802" s="3">
        <v>41651</v>
      </c>
      <c r="C802" s="7">
        <v>0.314</v>
      </c>
    </row>
    <row r="803" spans="2:3" x14ac:dyDescent="0.3">
      <c r="B803" s="3">
        <v>41701</v>
      </c>
      <c r="C803" s="7">
        <v>0.314</v>
      </c>
    </row>
    <row r="804" spans="2:3" x14ac:dyDescent="0.3">
      <c r="B804" s="3">
        <v>41751</v>
      </c>
      <c r="C804" s="7">
        <v>0.314</v>
      </c>
    </row>
    <row r="805" spans="2:3" x14ac:dyDescent="0.3">
      <c r="B805" s="3">
        <v>41801</v>
      </c>
      <c r="C805" s="7">
        <v>0.314</v>
      </c>
    </row>
    <row r="806" spans="2:3" x14ac:dyDescent="0.3">
      <c r="B806" s="3">
        <v>41851</v>
      </c>
      <c r="C806" s="7">
        <v>0.314</v>
      </c>
    </row>
    <row r="807" spans="2:3" x14ac:dyDescent="0.3">
      <c r="B807" s="3">
        <v>41901</v>
      </c>
      <c r="C807" s="7">
        <v>0.315</v>
      </c>
    </row>
    <row r="808" spans="2:3" x14ac:dyDescent="0.3">
      <c r="B808" s="3">
        <v>41951</v>
      </c>
      <c r="C808" s="7">
        <v>0.315</v>
      </c>
    </row>
    <row r="809" spans="2:3" x14ac:dyDescent="0.3">
      <c r="B809" s="3">
        <v>42001</v>
      </c>
      <c r="C809" s="7">
        <v>0.315</v>
      </c>
    </row>
    <row r="810" spans="2:3" x14ac:dyDescent="0.3">
      <c r="B810" s="3">
        <v>42051</v>
      </c>
      <c r="C810" s="7">
        <v>0.315</v>
      </c>
    </row>
    <row r="811" spans="2:3" x14ac:dyDescent="0.3">
      <c r="B811" s="3">
        <v>42101</v>
      </c>
      <c r="C811" s="7">
        <v>0.315</v>
      </c>
    </row>
    <row r="812" spans="2:3" x14ac:dyDescent="0.3">
      <c r="B812" s="3">
        <v>42151</v>
      </c>
      <c r="C812" s="7">
        <v>0.315</v>
      </c>
    </row>
    <row r="813" spans="2:3" x14ac:dyDescent="0.3">
      <c r="B813" s="3">
        <v>42201</v>
      </c>
      <c r="C813" s="7">
        <v>0.315</v>
      </c>
    </row>
    <row r="814" spans="2:3" x14ac:dyDescent="0.3">
      <c r="B814" s="3">
        <v>42251</v>
      </c>
      <c r="C814" s="7">
        <v>0.315</v>
      </c>
    </row>
    <row r="815" spans="2:3" x14ac:dyDescent="0.3">
      <c r="B815" s="3">
        <v>42301</v>
      </c>
      <c r="C815" s="7">
        <v>0.315</v>
      </c>
    </row>
    <row r="816" spans="2:3" x14ac:dyDescent="0.3">
      <c r="B816" s="3">
        <v>42351</v>
      </c>
      <c r="C816" s="7">
        <v>0.315</v>
      </c>
    </row>
    <row r="817" spans="2:3" x14ac:dyDescent="0.3">
      <c r="B817" s="3">
        <v>42401</v>
      </c>
      <c r="C817" s="7">
        <v>0.315</v>
      </c>
    </row>
    <row r="818" spans="2:3" x14ac:dyDescent="0.3">
      <c r="B818" s="3">
        <v>42451</v>
      </c>
      <c r="C818" s="7">
        <v>0.315</v>
      </c>
    </row>
    <row r="819" spans="2:3" x14ac:dyDescent="0.3">
      <c r="B819" s="3">
        <v>42501</v>
      </c>
      <c r="C819" s="7">
        <v>0.316</v>
      </c>
    </row>
    <row r="820" spans="2:3" x14ac:dyDescent="0.3">
      <c r="B820" s="3">
        <v>42551</v>
      </c>
      <c r="C820" s="7">
        <v>0.316</v>
      </c>
    </row>
    <row r="821" spans="2:3" x14ac:dyDescent="0.3">
      <c r="B821" s="3">
        <v>42601</v>
      </c>
      <c r="C821" s="7">
        <v>0.316</v>
      </c>
    </row>
    <row r="822" spans="2:3" x14ac:dyDescent="0.3">
      <c r="B822" s="3">
        <v>42651</v>
      </c>
      <c r="C822" s="7">
        <v>0.316</v>
      </c>
    </row>
    <row r="823" spans="2:3" x14ac:dyDescent="0.3">
      <c r="B823" s="3">
        <v>42701</v>
      </c>
      <c r="C823" s="7">
        <v>0.316</v>
      </c>
    </row>
    <row r="824" spans="2:3" x14ac:dyDescent="0.3">
      <c r="B824" s="3">
        <v>42751</v>
      </c>
      <c r="C824" s="7">
        <v>0.316</v>
      </c>
    </row>
    <row r="825" spans="2:3" x14ac:dyDescent="0.3">
      <c r="B825" s="3">
        <v>42801</v>
      </c>
      <c r="C825" s="7">
        <v>0.316</v>
      </c>
    </row>
    <row r="826" spans="2:3" x14ac:dyDescent="0.3">
      <c r="B826" s="3">
        <v>42851</v>
      </c>
      <c r="C826" s="7">
        <v>0.316</v>
      </c>
    </row>
    <row r="827" spans="2:3" x14ac:dyDescent="0.3">
      <c r="B827" s="3">
        <v>42901</v>
      </c>
      <c r="C827" s="7">
        <v>0.316</v>
      </c>
    </row>
    <row r="828" spans="2:3" x14ac:dyDescent="0.3">
      <c r="B828" s="3">
        <v>42951</v>
      </c>
      <c r="C828" s="7">
        <v>0.316</v>
      </c>
    </row>
    <row r="829" spans="2:3" x14ac:dyDescent="0.3">
      <c r="B829" s="3">
        <v>43001</v>
      </c>
      <c r="C829" s="7">
        <v>0.316</v>
      </c>
    </row>
    <row r="830" spans="2:3" x14ac:dyDescent="0.3">
      <c r="B830" s="3">
        <v>43051</v>
      </c>
      <c r="C830" s="7">
        <v>0.316</v>
      </c>
    </row>
    <row r="831" spans="2:3" x14ac:dyDescent="0.3">
      <c r="B831" s="3">
        <v>43101</v>
      </c>
      <c r="C831" s="7">
        <v>0.317</v>
      </c>
    </row>
    <row r="832" spans="2:3" x14ac:dyDescent="0.3">
      <c r="B832" s="3">
        <v>43151</v>
      </c>
      <c r="C832" s="7">
        <v>0.317</v>
      </c>
    </row>
    <row r="833" spans="2:3" x14ac:dyDescent="0.3">
      <c r="B833" s="3">
        <v>43201</v>
      </c>
      <c r="C833" s="7">
        <v>0.317</v>
      </c>
    </row>
    <row r="834" spans="2:3" x14ac:dyDescent="0.3">
      <c r="B834" s="3">
        <v>43251</v>
      </c>
      <c r="C834" s="7">
        <v>0.317</v>
      </c>
    </row>
    <row r="835" spans="2:3" x14ac:dyDescent="0.3">
      <c r="B835" s="3">
        <v>43301</v>
      </c>
      <c r="C835" s="7">
        <v>0.317</v>
      </c>
    </row>
    <row r="836" spans="2:3" x14ac:dyDescent="0.3">
      <c r="B836" s="3">
        <v>43351</v>
      </c>
      <c r="C836" s="7">
        <v>0.317</v>
      </c>
    </row>
    <row r="837" spans="2:3" x14ac:dyDescent="0.3">
      <c r="B837" s="3">
        <v>43401</v>
      </c>
      <c r="C837" s="7">
        <v>0.317</v>
      </c>
    </row>
    <row r="838" spans="2:3" x14ac:dyDescent="0.3">
      <c r="B838" s="3">
        <v>43451</v>
      </c>
      <c r="C838" s="7">
        <v>0.317</v>
      </c>
    </row>
    <row r="839" spans="2:3" x14ac:dyDescent="0.3">
      <c r="B839" s="3">
        <v>43501</v>
      </c>
      <c r="C839" s="7">
        <v>0.317</v>
      </c>
    </row>
    <row r="840" spans="2:3" x14ac:dyDescent="0.3">
      <c r="B840" s="3">
        <v>43551</v>
      </c>
      <c r="C840" s="7">
        <v>0.317</v>
      </c>
    </row>
    <row r="841" spans="2:3" x14ac:dyDescent="0.3">
      <c r="B841" s="3">
        <v>43601</v>
      </c>
      <c r="C841" s="7">
        <v>0.317</v>
      </c>
    </row>
    <row r="842" spans="2:3" x14ac:dyDescent="0.3">
      <c r="B842" s="3">
        <v>43651</v>
      </c>
      <c r="C842" s="7">
        <v>0.317</v>
      </c>
    </row>
    <row r="843" spans="2:3" x14ac:dyDescent="0.3">
      <c r="B843" s="3">
        <v>43701</v>
      </c>
      <c r="C843" s="7">
        <v>0.317</v>
      </c>
    </row>
    <row r="844" spans="2:3" x14ac:dyDescent="0.3">
      <c r="B844" s="3">
        <v>43751</v>
      </c>
      <c r="C844" s="7">
        <v>0.318</v>
      </c>
    </row>
    <row r="845" spans="2:3" x14ac:dyDescent="0.3">
      <c r="B845" s="3">
        <v>43801</v>
      </c>
      <c r="C845" s="7">
        <v>0.318</v>
      </c>
    </row>
    <row r="846" spans="2:3" x14ac:dyDescent="0.3">
      <c r="B846" s="3">
        <v>43851</v>
      </c>
      <c r="C846" s="7">
        <v>0.318</v>
      </c>
    </row>
    <row r="847" spans="2:3" x14ac:dyDescent="0.3">
      <c r="B847" s="3">
        <v>43901</v>
      </c>
      <c r="C847" s="7">
        <v>0.318</v>
      </c>
    </row>
    <row r="848" spans="2:3" x14ac:dyDescent="0.3">
      <c r="B848" s="3">
        <v>43951</v>
      </c>
      <c r="C848" s="7">
        <v>0.318</v>
      </c>
    </row>
    <row r="849" spans="2:3" x14ac:dyDescent="0.3">
      <c r="B849" s="3">
        <v>44001</v>
      </c>
      <c r="C849" s="7">
        <v>0.318</v>
      </c>
    </row>
    <row r="850" spans="2:3" x14ac:dyDescent="0.3">
      <c r="B850" s="3">
        <v>44051</v>
      </c>
      <c r="C850" s="7">
        <v>0.318</v>
      </c>
    </row>
    <row r="851" spans="2:3" x14ac:dyDescent="0.3">
      <c r="B851" s="3">
        <v>44101</v>
      </c>
      <c r="C851" s="7">
        <v>0.318</v>
      </c>
    </row>
    <row r="852" spans="2:3" x14ac:dyDescent="0.3">
      <c r="B852" s="3">
        <v>44151</v>
      </c>
      <c r="C852" s="7">
        <v>0.318</v>
      </c>
    </row>
    <row r="853" spans="2:3" x14ac:dyDescent="0.3">
      <c r="B853" s="3">
        <v>44201</v>
      </c>
      <c r="C853" s="7">
        <v>0.318</v>
      </c>
    </row>
    <row r="854" spans="2:3" x14ac:dyDescent="0.3">
      <c r="B854" s="3">
        <v>44251</v>
      </c>
      <c r="C854" s="7">
        <v>0.318</v>
      </c>
    </row>
    <row r="855" spans="2:3" x14ac:dyDescent="0.3">
      <c r="B855" s="3">
        <v>44301</v>
      </c>
      <c r="C855" s="7">
        <v>0.318</v>
      </c>
    </row>
    <row r="856" spans="2:3" x14ac:dyDescent="0.3">
      <c r="B856" s="3">
        <v>44351</v>
      </c>
      <c r="C856" s="7">
        <v>0.318</v>
      </c>
    </row>
    <row r="857" spans="2:3" x14ac:dyDescent="0.3">
      <c r="B857" s="3">
        <v>44401</v>
      </c>
      <c r="C857" s="7">
        <v>0.31900000000000001</v>
      </c>
    </row>
    <row r="858" spans="2:3" x14ac:dyDescent="0.3">
      <c r="B858" s="3">
        <v>44451</v>
      </c>
      <c r="C858" s="7">
        <v>0.31900000000000001</v>
      </c>
    </row>
    <row r="859" spans="2:3" x14ac:dyDescent="0.3">
      <c r="B859" s="3">
        <v>44501</v>
      </c>
      <c r="C859" s="7">
        <v>0.31900000000000001</v>
      </c>
    </row>
    <row r="860" spans="2:3" x14ac:dyDescent="0.3">
      <c r="B860" s="3">
        <v>44551</v>
      </c>
      <c r="C860" s="7">
        <v>0.31900000000000001</v>
      </c>
    </row>
    <row r="861" spans="2:3" x14ac:dyDescent="0.3">
      <c r="B861" s="3">
        <v>44601</v>
      </c>
      <c r="C861" s="7">
        <v>0.31900000000000001</v>
      </c>
    </row>
    <row r="862" spans="2:3" x14ac:dyDescent="0.3">
      <c r="B862" s="3">
        <v>44651</v>
      </c>
      <c r="C862" s="7">
        <v>0.31900000000000001</v>
      </c>
    </row>
    <row r="863" spans="2:3" x14ac:dyDescent="0.3">
      <c r="B863" s="3">
        <v>44701</v>
      </c>
      <c r="C863" s="7">
        <v>0.31900000000000001</v>
      </c>
    </row>
    <row r="864" spans="2:3" x14ac:dyDescent="0.3">
      <c r="B864" s="3">
        <v>44751</v>
      </c>
      <c r="C864" s="7">
        <v>0.31900000000000001</v>
      </c>
    </row>
    <row r="865" spans="2:3" x14ac:dyDescent="0.3">
      <c r="B865" s="3">
        <v>44801</v>
      </c>
      <c r="C865" s="7">
        <v>0.31900000000000001</v>
      </c>
    </row>
    <row r="866" spans="2:3" x14ac:dyDescent="0.3">
      <c r="B866" s="3">
        <v>44851</v>
      </c>
      <c r="C866" s="7">
        <v>0.31900000000000001</v>
      </c>
    </row>
    <row r="867" spans="2:3" x14ac:dyDescent="0.3">
      <c r="B867" s="3">
        <v>44901</v>
      </c>
      <c r="C867" s="7">
        <v>0.31900000000000001</v>
      </c>
    </row>
    <row r="868" spans="2:3" x14ac:dyDescent="0.3">
      <c r="B868" s="3">
        <v>44951</v>
      </c>
      <c r="C868" s="7">
        <v>0.31900000000000001</v>
      </c>
    </row>
    <row r="869" spans="2:3" x14ac:dyDescent="0.3">
      <c r="B869" s="3">
        <v>45001</v>
      </c>
      <c r="C869" s="7">
        <v>0.31900000000000001</v>
      </c>
    </row>
    <row r="870" spans="2:3" x14ac:dyDescent="0.3">
      <c r="B870" s="3">
        <v>45051</v>
      </c>
      <c r="C870" s="7">
        <v>0.31900000000000001</v>
      </c>
    </row>
    <row r="871" spans="2:3" x14ac:dyDescent="0.3">
      <c r="B871" s="3">
        <v>45101</v>
      </c>
      <c r="C871" s="7">
        <v>0.32</v>
      </c>
    </row>
    <row r="872" spans="2:3" x14ac:dyDescent="0.3">
      <c r="B872" s="3">
        <v>45151</v>
      </c>
      <c r="C872" s="7">
        <v>0.32</v>
      </c>
    </row>
    <row r="873" spans="2:3" x14ac:dyDescent="0.3">
      <c r="B873" s="3">
        <v>45201</v>
      </c>
      <c r="C873" s="7">
        <v>0.32</v>
      </c>
    </row>
    <row r="874" spans="2:3" x14ac:dyDescent="0.3">
      <c r="B874" s="3">
        <v>45251</v>
      </c>
      <c r="C874" s="7">
        <v>0.32</v>
      </c>
    </row>
    <row r="875" spans="2:3" x14ac:dyDescent="0.3">
      <c r="B875" s="3">
        <v>45301</v>
      </c>
      <c r="C875" s="7">
        <v>0.32</v>
      </c>
    </row>
    <row r="876" spans="2:3" x14ac:dyDescent="0.3">
      <c r="B876" s="3">
        <v>45351</v>
      </c>
      <c r="C876" s="7">
        <v>0.32</v>
      </c>
    </row>
    <row r="877" spans="2:3" x14ac:dyDescent="0.3">
      <c r="B877" s="3">
        <v>45401</v>
      </c>
      <c r="C877" s="7">
        <v>0.32</v>
      </c>
    </row>
    <row r="878" spans="2:3" x14ac:dyDescent="0.3">
      <c r="B878" s="3">
        <v>45451</v>
      </c>
      <c r="C878" s="7">
        <v>0.32</v>
      </c>
    </row>
    <row r="879" spans="2:3" x14ac:dyDescent="0.3">
      <c r="B879" s="3">
        <v>45501</v>
      </c>
      <c r="C879" s="7">
        <v>0.32</v>
      </c>
    </row>
    <row r="880" spans="2:3" x14ac:dyDescent="0.3">
      <c r="B880" s="3">
        <v>45551</v>
      </c>
      <c r="C880" s="7">
        <v>0.32</v>
      </c>
    </row>
    <row r="881" spans="2:3" x14ac:dyDescent="0.3">
      <c r="B881" s="3">
        <v>45601</v>
      </c>
      <c r="C881" s="7">
        <v>0.32</v>
      </c>
    </row>
    <row r="882" spans="2:3" x14ac:dyDescent="0.3">
      <c r="B882" s="3">
        <v>45651</v>
      </c>
      <c r="C882" s="7">
        <v>0.32</v>
      </c>
    </row>
    <row r="883" spans="2:3" x14ac:dyDescent="0.3">
      <c r="B883" s="3">
        <v>45701</v>
      </c>
      <c r="C883" s="7">
        <v>0.32</v>
      </c>
    </row>
    <row r="884" spans="2:3" x14ac:dyDescent="0.3">
      <c r="B884" s="3">
        <v>45751</v>
      </c>
      <c r="C884" s="7">
        <v>0.32100000000000001</v>
      </c>
    </row>
    <row r="885" spans="2:3" x14ac:dyDescent="0.3">
      <c r="B885" s="3">
        <v>45801</v>
      </c>
      <c r="C885" s="7">
        <v>0.32100000000000001</v>
      </c>
    </row>
    <row r="886" spans="2:3" x14ac:dyDescent="0.3">
      <c r="B886" s="3">
        <v>45851</v>
      </c>
      <c r="C886" s="7">
        <v>0.32100000000000001</v>
      </c>
    </row>
    <row r="887" spans="2:3" x14ac:dyDescent="0.3">
      <c r="B887" s="3">
        <v>45901</v>
      </c>
      <c r="C887" s="7">
        <v>0.32100000000000001</v>
      </c>
    </row>
    <row r="888" spans="2:3" x14ac:dyDescent="0.3">
      <c r="B888" s="3">
        <v>45951</v>
      </c>
      <c r="C888" s="7">
        <v>0.32100000000000001</v>
      </c>
    </row>
    <row r="889" spans="2:3" x14ac:dyDescent="0.3">
      <c r="B889" s="3">
        <v>46001</v>
      </c>
      <c r="C889" s="7">
        <v>0.32100000000000001</v>
      </c>
    </row>
    <row r="890" spans="2:3" x14ac:dyDescent="0.3">
      <c r="B890" s="3">
        <v>46051</v>
      </c>
      <c r="C890" s="7">
        <v>0.32100000000000001</v>
      </c>
    </row>
    <row r="891" spans="2:3" x14ac:dyDescent="0.3">
      <c r="B891" s="3">
        <v>46101</v>
      </c>
      <c r="C891" s="7">
        <v>0.32100000000000001</v>
      </c>
    </row>
    <row r="892" spans="2:3" x14ac:dyDescent="0.3">
      <c r="B892" s="3">
        <v>46151</v>
      </c>
      <c r="C892" s="7">
        <v>0.32100000000000001</v>
      </c>
    </row>
    <row r="893" spans="2:3" x14ac:dyDescent="0.3">
      <c r="B893" s="3">
        <v>46201</v>
      </c>
      <c r="C893" s="7">
        <v>0.32100000000000001</v>
      </c>
    </row>
    <row r="894" spans="2:3" x14ac:dyDescent="0.3">
      <c r="B894" s="3">
        <v>46251</v>
      </c>
      <c r="C894" s="7">
        <v>0.32100000000000001</v>
      </c>
    </row>
    <row r="895" spans="2:3" x14ac:dyDescent="0.3">
      <c r="B895" s="3">
        <v>46301</v>
      </c>
      <c r="C895" s="7">
        <v>0.32100000000000001</v>
      </c>
    </row>
    <row r="896" spans="2:3" x14ac:dyDescent="0.3">
      <c r="B896" s="3">
        <v>46351</v>
      </c>
      <c r="C896" s="7">
        <v>0.32100000000000001</v>
      </c>
    </row>
    <row r="897" spans="2:3" x14ac:dyDescent="0.3">
      <c r="B897" s="3">
        <v>46401</v>
      </c>
      <c r="C897" s="7">
        <v>0.32100000000000001</v>
      </c>
    </row>
    <row r="898" spans="2:3" x14ac:dyDescent="0.3">
      <c r="B898" s="3">
        <v>46451</v>
      </c>
      <c r="C898" s="7">
        <v>0.32100000000000001</v>
      </c>
    </row>
    <row r="899" spans="2:3" x14ac:dyDescent="0.3">
      <c r="B899" s="3">
        <v>46501</v>
      </c>
      <c r="C899" s="7">
        <v>0.32200000000000001</v>
      </c>
    </row>
    <row r="900" spans="2:3" x14ac:dyDescent="0.3">
      <c r="B900" s="3">
        <v>46551</v>
      </c>
      <c r="C900" s="7">
        <v>0.32200000000000001</v>
      </c>
    </row>
    <row r="901" spans="2:3" x14ac:dyDescent="0.3">
      <c r="B901" s="3">
        <v>46601</v>
      </c>
      <c r="C901" s="7">
        <v>0.32200000000000001</v>
      </c>
    </row>
    <row r="902" spans="2:3" x14ac:dyDescent="0.3">
      <c r="B902" s="3">
        <v>46651</v>
      </c>
      <c r="C902" s="7">
        <v>0.32200000000000001</v>
      </c>
    </row>
    <row r="903" spans="2:3" x14ac:dyDescent="0.3">
      <c r="B903" s="3">
        <v>46701</v>
      </c>
      <c r="C903" s="7">
        <v>0.32200000000000001</v>
      </c>
    </row>
    <row r="904" spans="2:3" x14ac:dyDescent="0.3">
      <c r="B904" s="3">
        <v>46751</v>
      </c>
      <c r="C904" s="7">
        <v>0.32200000000000001</v>
      </c>
    </row>
    <row r="905" spans="2:3" x14ac:dyDescent="0.3">
      <c r="B905" s="3">
        <v>46801</v>
      </c>
      <c r="C905" s="7">
        <v>0.32200000000000001</v>
      </c>
    </row>
    <row r="906" spans="2:3" x14ac:dyDescent="0.3">
      <c r="B906" s="3">
        <v>46851</v>
      </c>
      <c r="C906" s="7">
        <v>0.32200000000000001</v>
      </c>
    </row>
    <row r="907" spans="2:3" x14ac:dyDescent="0.3">
      <c r="B907" s="3">
        <v>46901</v>
      </c>
      <c r="C907" s="7">
        <v>0.32200000000000001</v>
      </c>
    </row>
    <row r="908" spans="2:3" x14ac:dyDescent="0.3">
      <c r="B908" s="3">
        <v>46951</v>
      </c>
      <c r="C908" s="7">
        <v>0.32200000000000001</v>
      </c>
    </row>
    <row r="909" spans="2:3" x14ac:dyDescent="0.3">
      <c r="B909" s="3">
        <v>47001</v>
      </c>
      <c r="C909" s="7">
        <v>0.32200000000000001</v>
      </c>
    </row>
    <row r="910" spans="2:3" x14ac:dyDescent="0.3">
      <c r="B910" s="3">
        <v>47051</v>
      </c>
      <c r="C910" s="7">
        <v>0.32200000000000001</v>
      </c>
    </row>
    <row r="911" spans="2:3" x14ac:dyDescent="0.3">
      <c r="B911" s="3">
        <v>47101</v>
      </c>
      <c r="C911" s="7">
        <v>0.32200000000000001</v>
      </c>
    </row>
    <row r="912" spans="2:3" x14ac:dyDescent="0.3">
      <c r="B912" s="3">
        <v>47151</v>
      </c>
      <c r="C912" s="7">
        <v>0.32200000000000001</v>
      </c>
    </row>
    <row r="913" spans="2:3" x14ac:dyDescent="0.3">
      <c r="B913" s="3">
        <v>47201</v>
      </c>
      <c r="C913" s="7">
        <v>0.32200000000000001</v>
      </c>
    </row>
    <row r="914" spans="2:3" x14ac:dyDescent="0.3">
      <c r="B914" s="3">
        <v>47251</v>
      </c>
      <c r="C914" s="7">
        <v>0.32300000000000001</v>
      </c>
    </row>
    <row r="915" spans="2:3" x14ac:dyDescent="0.3">
      <c r="B915" s="3">
        <v>47301</v>
      </c>
      <c r="C915" s="7">
        <v>0.32300000000000001</v>
      </c>
    </row>
    <row r="916" spans="2:3" x14ac:dyDescent="0.3">
      <c r="B916" s="3">
        <v>47351</v>
      </c>
      <c r="C916" s="7">
        <v>0.32300000000000001</v>
      </c>
    </row>
    <row r="917" spans="2:3" x14ac:dyDescent="0.3">
      <c r="B917" s="3">
        <v>47401</v>
      </c>
      <c r="C917" s="7">
        <v>0.32300000000000001</v>
      </c>
    </row>
    <row r="918" spans="2:3" x14ac:dyDescent="0.3">
      <c r="B918" s="3">
        <v>47451</v>
      </c>
      <c r="C918" s="7">
        <v>0.32300000000000001</v>
      </c>
    </row>
    <row r="919" spans="2:3" x14ac:dyDescent="0.3">
      <c r="B919" s="3">
        <v>47501</v>
      </c>
      <c r="C919" s="7">
        <v>0.32300000000000001</v>
      </c>
    </row>
    <row r="920" spans="2:3" x14ac:dyDescent="0.3">
      <c r="B920" s="3">
        <v>47551</v>
      </c>
      <c r="C920" s="7">
        <v>0.32300000000000001</v>
      </c>
    </row>
    <row r="921" spans="2:3" x14ac:dyDescent="0.3">
      <c r="B921" s="3">
        <v>47601</v>
      </c>
      <c r="C921" s="7">
        <v>0.32300000000000001</v>
      </c>
    </row>
    <row r="922" spans="2:3" x14ac:dyDescent="0.3">
      <c r="B922" s="3">
        <v>47651</v>
      </c>
      <c r="C922" s="7">
        <v>0.32300000000000001</v>
      </c>
    </row>
    <row r="923" spans="2:3" x14ac:dyDescent="0.3">
      <c r="B923" s="3">
        <v>47701</v>
      </c>
      <c r="C923" s="7">
        <v>0.32300000000000001</v>
      </c>
    </row>
    <row r="924" spans="2:3" x14ac:dyDescent="0.3">
      <c r="B924" s="3">
        <v>47751</v>
      </c>
      <c r="C924" s="7">
        <v>0.32300000000000001</v>
      </c>
    </row>
    <row r="925" spans="2:3" x14ac:dyDescent="0.3">
      <c r="B925" s="3">
        <v>47801</v>
      </c>
      <c r="C925" s="7">
        <v>0.32300000000000001</v>
      </c>
    </row>
    <row r="926" spans="2:3" x14ac:dyDescent="0.3">
      <c r="B926" s="3">
        <v>47851</v>
      </c>
      <c r="C926" s="7">
        <v>0.32300000000000001</v>
      </c>
    </row>
    <row r="927" spans="2:3" x14ac:dyDescent="0.3">
      <c r="B927" s="3">
        <v>47901</v>
      </c>
      <c r="C927" s="7">
        <v>0.32300000000000001</v>
      </c>
    </row>
    <row r="928" spans="2:3" x14ac:dyDescent="0.3">
      <c r="B928" s="3">
        <v>47951</v>
      </c>
      <c r="C928" s="7">
        <v>0.32300000000000001</v>
      </c>
    </row>
    <row r="929" spans="2:3" x14ac:dyDescent="0.3">
      <c r="B929" s="3">
        <v>48001</v>
      </c>
      <c r="C929" s="7">
        <v>0.32400000000000001</v>
      </c>
    </row>
    <row r="930" spans="2:3" x14ac:dyDescent="0.3">
      <c r="B930" s="3">
        <v>48051</v>
      </c>
      <c r="C930" s="7">
        <v>0.32400000000000001</v>
      </c>
    </row>
    <row r="931" spans="2:3" x14ac:dyDescent="0.3">
      <c r="B931" s="3">
        <v>48101</v>
      </c>
      <c r="C931" s="7">
        <v>0.32400000000000001</v>
      </c>
    </row>
    <row r="932" spans="2:3" x14ac:dyDescent="0.3">
      <c r="B932" s="3">
        <v>48151</v>
      </c>
      <c r="C932" s="7">
        <v>0.32400000000000001</v>
      </c>
    </row>
    <row r="933" spans="2:3" x14ac:dyDescent="0.3">
      <c r="B933" s="3">
        <v>48201</v>
      </c>
      <c r="C933" s="7">
        <v>0.32400000000000001</v>
      </c>
    </row>
    <row r="934" spans="2:3" x14ac:dyDescent="0.3">
      <c r="B934" s="3">
        <v>48251</v>
      </c>
      <c r="C934" s="7">
        <v>0.32400000000000001</v>
      </c>
    </row>
    <row r="935" spans="2:3" x14ac:dyDescent="0.3">
      <c r="B935" s="3">
        <v>48301</v>
      </c>
      <c r="C935" s="7">
        <v>0.32400000000000001</v>
      </c>
    </row>
    <row r="936" spans="2:3" x14ac:dyDescent="0.3">
      <c r="B936" s="3">
        <v>48351</v>
      </c>
      <c r="C936" s="7">
        <v>0.32400000000000001</v>
      </c>
    </row>
    <row r="937" spans="2:3" x14ac:dyDescent="0.3">
      <c r="B937" s="3">
        <v>48401</v>
      </c>
      <c r="C937" s="7">
        <v>0.32400000000000001</v>
      </c>
    </row>
    <row r="938" spans="2:3" x14ac:dyDescent="0.3">
      <c r="B938" s="3">
        <v>48451</v>
      </c>
      <c r="C938" s="7">
        <v>0.32400000000000001</v>
      </c>
    </row>
    <row r="939" spans="2:3" x14ac:dyDescent="0.3">
      <c r="B939" s="3">
        <v>48501</v>
      </c>
      <c r="C939" s="7">
        <v>0.32400000000000001</v>
      </c>
    </row>
    <row r="940" spans="2:3" x14ac:dyDescent="0.3">
      <c r="B940" s="3">
        <v>48551</v>
      </c>
      <c r="C940" s="7">
        <v>0.32400000000000001</v>
      </c>
    </row>
    <row r="941" spans="2:3" x14ac:dyDescent="0.3">
      <c r="B941" s="3">
        <v>48601</v>
      </c>
      <c r="C941" s="7">
        <v>0.32400000000000001</v>
      </c>
    </row>
    <row r="942" spans="2:3" x14ac:dyDescent="0.3">
      <c r="B942" s="3">
        <v>48651</v>
      </c>
      <c r="C942" s="7">
        <v>0.32400000000000001</v>
      </c>
    </row>
    <row r="943" spans="2:3" x14ac:dyDescent="0.3">
      <c r="B943" s="3">
        <v>48701</v>
      </c>
      <c r="C943" s="7">
        <v>0.32400000000000001</v>
      </c>
    </row>
    <row r="944" spans="2:3" x14ac:dyDescent="0.3">
      <c r="B944" s="3">
        <v>48751</v>
      </c>
      <c r="C944" s="7">
        <v>0.32400000000000001</v>
      </c>
    </row>
    <row r="945" spans="2:3" x14ac:dyDescent="0.3">
      <c r="B945" s="3">
        <v>48801</v>
      </c>
      <c r="C945" s="7">
        <v>0.32500000000000001</v>
      </c>
    </row>
    <row r="946" spans="2:3" x14ac:dyDescent="0.3">
      <c r="B946" s="3">
        <v>48851</v>
      </c>
      <c r="C946" s="7">
        <v>0.32500000000000001</v>
      </c>
    </row>
    <row r="947" spans="2:3" x14ac:dyDescent="0.3">
      <c r="B947" s="3">
        <v>48901</v>
      </c>
      <c r="C947" s="7">
        <v>0.32500000000000001</v>
      </c>
    </row>
    <row r="948" spans="2:3" x14ac:dyDescent="0.3">
      <c r="B948" s="3">
        <v>48951</v>
      </c>
      <c r="C948" s="7">
        <v>0.32500000000000001</v>
      </c>
    </row>
    <row r="949" spans="2:3" x14ac:dyDescent="0.3">
      <c r="B949" s="3">
        <v>49001</v>
      </c>
      <c r="C949" s="7">
        <v>0.32500000000000001</v>
      </c>
    </row>
    <row r="950" spans="2:3" x14ac:dyDescent="0.3">
      <c r="B950" s="3">
        <v>49051</v>
      </c>
      <c r="C950" s="7">
        <v>0.32500000000000001</v>
      </c>
    </row>
    <row r="951" spans="2:3" x14ac:dyDescent="0.3">
      <c r="B951" s="3">
        <v>49101</v>
      </c>
      <c r="C951" s="7">
        <v>0.32500000000000001</v>
      </c>
    </row>
    <row r="952" spans="2:3" x14ac:dyDescent="0.3">
      <c r="B952" s="3">
        <v>49151</v>
      </c>
      <c r="C952" s="7">
        <v>0.32500000000000001</v>
      </c>
    </row>
    <row r="953" spans="2:3" x14ac:dyDescent="0.3">
      <c r="B953" s="3">
        <v>49201</v>
      </c>
      <c r="C953" s="7">
        <v>0.32500000000000001</v>
      </c>
    </row>
    <row r="954" spans="2:3" x14ac:dyDescent="0.3">
      <c r="B954" s="3">
        <v>49251</v>
      </c>
      <c r="C954" s="7">
        <v>0.32500000000000001</v>
      </c>
    </row>
    <row r="955" spans="2:3" x14ac:dyDescent="0.3">
      <c r="B955" s="3">
        <v>49301</v>
      </c>
      <c r="C955" s="7">
        <v>0.32500000000000001</v>
      </c>
    </row>
    <row r="956" spans="2:3" x14ac:dyDescent="0.3">
      <c r="B956" s="3">
        <v>49351</v>
      </c>
      <c r="C956" s="7">
        <v>0.32500000000000001</v>
      </c>
    </row>
    <row r="957" spans="2:3" x14ac:dyDescent="0.3">
      <c r="B957" s="3">
        <v>49401</v>
      </c>
      <c r="C957" s="7">
        <v>0.32500000000000001</v>
      </c>
    </row>
    <row r="958" spans="2:3" x14ac:dyDescent="0.3">
      <c r="B958" s="3">
        <v>49451</v>
      </c>
      <c r="C958" s="7">
        <v>0.32500000000000001</v>
      </c>
    </row>
    <row r="959" spans="2:3" x14ac:dyDescent="0.3">
      <c r="B959" s="3">
        <v>49501</v>
      </c>
      <c r="C959" s="7">
        <v>0.32500000000000001</v>
      </c>
    </row>
    <row r="960" spans="2:3" x14ac:dyDescent="0.3">
      <c r="B960" s="3">
        <v>49551</v>
      </c>
      <c r="C960" s="7">
        <v>0.32500000000000001</v>
      </c>
    </row>
    <row r="961" spans="2:3" x14ac:dyDescent="0.3">
      <c r="B961" s="3">
        <v>49601</v>
      </c>
      <c r="C961" s="7">
        <v>0.32600000000000001</v>
      </c>
    </row>
    <row r="962" spans="2:3" x14ac:dyDescent="0.3">
      <c r="B962" s="3">
        <v>49651</v>
      </c>
      <c r="C962" s="7">
        <v>0.32600000000000001</v>
      </c>
    </row>
    <row r="963" spans="2:3" x14ac:dyDescent="0.3">
      <c r="B963" s="3">
        <v>49701</v>
      </c>
      <c r="C963" s="7">
        <v>0.32600000000000001</v>
      </c>
    </row>
    <row r="964" spans="2:3" x14ac:dyDescent="0.3">
      <c r="B964" s="3">
        <v>49751</v>
      </c>
      <c r="C964" s="7">
        <v>0.32600000000000001</v>
      </c>
    </row>
    <row r="965" spans="2:3" x14ac:dyDescent="0.3">
      <c r="B965" s="3">
        <v>49801</v>
      </c>
      <c r="C965" s="7">
        <v>0.32600000000000001</v>
      </c>
    </row>
    <row r="966" spans="2:3" x14ac:dyDescent="0.3">
      <c r="B966" s="3">
        <v>49851</v>
      </c>
      <c r="C966" s="7">
        <v>0.32600000000000001</v>
      </c>
    </row>
    <row r="967" spans="2:3" x14ac:dyDescent="0.3">
      <c r="B967" s="3">
        <v>49901</v>
      </c>
      <c r="C967" s="7">
        <v>0.32600000000000001</v>
      </c>
    </row>
    <row r="968" spans="2:3" x14ac:dyDescent="0.3">
      <c r="B968" s="3">
        <v>49951</v>
      </c>
      <c r="C968" s="7">
        <v>0.32600000000000001</v>
      </c>
    </row>
    <row r="969" spans="2:3" x14ac:dyDescent="0.3">
      <c r="B969" s="3">
        <v>50001</v>
      </c>
      <c r="C969" s="7">
        <v>0.32600000000000001</v>
      </c>
    </row>
  </sheetData>
  <pageMargins left="0.11811023622047245" right="0.11811023622047245" top="0.39370078740157483" bottom="0.39370078740157483" header="0.11811023622047245" footer="0.19685039370078741"/>
  <pageSetup paperSize="9" orientation="portrait" r:id="rId1"/>
  <headerFooter>
    <oddHeader>&amp;L&amp;"-,Fett"&amp;12Fachstelle Swissdec&amp;R&amp;G</oddHeader>
    <oddFooter>&amp;LFachstelle Swissdec, 19.04.2018/ero&amp;C&amp;P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33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19.109375" style="13" customWidth="1"/>
    <col min="2" max="14" width="8.6640625" style="13" customWidth="1"/>
    <col min="15" max="16384" width="11.5546875" style="13"/>
  </cols>
  <sheetData>
    <row r="1" spans="1:15" s="12" customFormat="1" ht="15" customHeight="1" x14ac:dyDescent="0.25">
      <c r="A1" s="190" t="s">
        <v>299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64</v>
      </c>
      <c r="C2" s="14"/>
      <c r="D2" s="13"/>
      <c r="E2" s="14"/>
    </row>
    <row r="3" spans="1:15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5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15"/>
    </row>
    <row r="5" spans="1:15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5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36"/>
    </row>
    <row r="7" spans="1:15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36"/>
    </row>
    <row r="8" spans="1:15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30</v>
      </c>
      <c r="L8" s="15">
        <v>30</v>
      </c>
      <c r="M8" s="15">
        <v>30</v>
      </c>
      <c r="N8" s="45">
        <f t="shared" ref="N8" si="0">SUM(B8:M8)</f>
        <v>360</v>
      </c>
    </row>
    <row r="9" spans="1:15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M9" si="1">D8+C9</f>
        <v>90</v>
      </c>
      <c r="E9" s="15">
        <f t="shared" si="1"/>
        <v>120</v>
      </c>
      <c r="F9" s="15">
        <f t="shared" si="1"/>
        <v>150</v>
      </c>
      <c r="G9" s="15">
        <f t="shared" si="1"/>
        <v>180</v>
      </c>
      <c r="H9" s="15">
        <f t="shared" si="1"/>
        <v>210</v>
      </c>
      <c r="I9" s="15">
        <f t="shared" si="1"/>
        <v>240</v>
      </c>
      <c r="J9" s="15">
        <f t="shared" si="1"/>
        <v>270</v>
      </c>
      <c r="K9" s="15">
        <f t="shared" si="1"/>
        <v>300</v>
      </c>
      <c r="L9" s="15">
        <f t="shared" si="1"/>
        <v>330</v>
      </c>
      <c r="M9" s="15">
        <f t="shared" si="1"/>
        <v>360</v>
      </c>
      <c r="N9" s="36"/>
    </row>
    <row r="10" spans="1:15" x14ac:dyDescent="0.25">
      <c r="A10" s="18" t="s">
        <v>23</v>
      </c>
      <c r="B10" s="39">
        <v>360</v>
      </c>
      <c r="C10" s="39">
        <v>360</v>
      </c>
      <c r="D10" s="39">
        <v>360</v>
      </c>
      <c r="E10" s="39">
        <v>360</v>
      </c>
      <c r="F10" s="39">
        <v>360</v>
      </c>
      <c r="G10" s="39">
        <v>360</v>
      </c>
      <c r="H10" s="39">
        <v>360</v>
      </c>
      <c r="I10" s="39">
        <v>360</v>
      </c>
      <c r="J10" s="39">
        <v>360</v>
      </c>
      <c r="K10" s="39">
        <v>360</v>
      </c>
      <c r="L10" s="39">
        <v>360</v>
      </c>
      <c r="M10" s="39">
        <v>360</v>
      </c>
      <c r="N10" s="79"/>
    </row>
    <row r="11" spans="1:15" x14ac:dyDescent="0.25">
      <c r="A11" s="17" t="s">
        <v>13</v>
      </c>
      <c r="B11" s="19">
        <v>5000</v>
      </c>
      <c r="C11" s="19">
        <v>5000</v>
      </c>
      <c r="D11" s="19">
        <v>5000</v>
      </c>
      <c r="E11" s="19">
        <v>5000</v>
      </c>
      <c r="F11" s="19">
        <v>6000</v>
      </c>
      <c r="G11" s="19">
        <v>6000</v>
      </c>
      <c r="H11" s="19">
        <v>6000</v>
      </c>
      <c r="I11" s="19">
        <v>6000</v>
      </c>
      <c r="J11" s="19">
        <v>6000</v>
      </c>
      <c r="K11" s="19">
        <v>6000</v>
      </c>
      <c r="L11" s="19">
        <v>8000</v>
      </c>
      <c r="M11" s="19">
        <v>8000</v>
      </c>
      <c r="N11" s="24">
        <f t="shared" ref="N11:N13" si="2">SUM(B11:M11)</f>
        <v>72000</v>
      </c>
    </row>
    <row r="12" spans="1:15" x14ac:dyDescent="0.25">
      <c r="A12" s="17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4">
        <f t="shared" si="2"/>
        <v>0</v>
      </c>
    </row>
    <row r="13" spans="1:15" x14ac:dyDescent="0.25">
      <c r="A13" s="21" t="s">
        <v>14</v>
      </c>
      <c r="B13" s="22">
        <f t="shared" ref="B13:M13" si="3">SUM(B11:B12)</f>
        <v>5000</v>
      </c>
      <c r="C13" s="22">
        <f t="shared" si="3"/>
        <v>5000</v>
      </c>
      <c r="D13" s="22">
        <f t="shared" si="3"/>
        <v>5000</v>
      </c>
      <c r="E13" s="22">
        <f t="shared" si="3"/>
        <v>5000</v>
      </c>
      <c r="F13" s="22">
        <f t="shared" si="3"/>
        <v>6000</v>
      </c>
      <c r="G13" s="22">
        <f t="shared" si="3"/>
        <v>6000</v>
      </c>
      <c r="H13" s="22">
        <f t="shared" si="3"/>
        <v>6000</v>
      </c>
      <c r="I13" s="22">
        <f t="shared" si="3"/>
        <v>6000</v>
      </c>
      <c r="J13" s="22">
        <f t="shared" si="3"/>
        <v>6000</v>
      </c>
      <c r="K13" s="22">
        <f t="shared" si="3"/>
        <v>6000</v>
      </c>
      <c r="L13" s="22">
        <f t="shared" si="3"/>
        <v>8000</v>
      </c>
      <c r="M13" s="22">
        <f t="shared" si="3"/>
        <v>8000</v>
      </c>
      <c r="N13" s="22">
        <f t="shared" si="2"/>
        <v>72000</v>
      </c>
    </row>
    <row r="14" spans="1:15" x14ac:dyDescent="0.25">
      <c r="A14" s="17" t="s">
        <v>75</v>
      </c>
      <c r="B14" s="58">
        <f>Ansätze!C68</f>
        <v>9.5000000000000001E-2</v>
      </c>
      <c r="C14" s="58">
        <f>$B$14</f>
        <v>9.5000000000000001E-2</v>
      </c>
      <c r="D14" s="58">
        <f>C14</f>
        <v>9.5000000000000001E-2</v>
      </c>
      <c r="E14" s="58">
        <f>D14</f>
        <v>9.5000000000000001E-2</v>
      </c>
      <c r="F14" s="58">
        <f>Ansätze!C72</f>
        <v>9.9000000000000005E-2</v>
      </c>
      <c r="G14" s="58">
        <f>Ansätze!C75</f>
        <v>0.10199999999999999</v>
      </c>
      <c r="H14" s="58">
        <f>Ansätze!C77</f>
        <v>0.10400000000000001</v>
      </c>
      <c r="I14" s="58">
        <f>Ansätze!C78</f>
        <v>0.105</v>
      </c>
      <c r="J14" s="58">
        <f>Ansätze!C80</f>
        <v>0.107</v>
      </c>
      <c r="K14" s="58">
        <f>Ansätze!C80</f>
        <v>0.107</v>
      </c>
      <c r="L14" s="58">
        <f>Ansätze!C85</f>
        <v>0.11199999999999999</v>
      </c>
      <c r="M14" s="58">
        <f>Ansätze!C88</f>
        <v>0.115</v>
      </c>
      <c r="N14" s="17"/>
      <c r="O14" s="19"/>
    </row>
    <row r="15" spans="1:15" x14ac:dyDescent="0.25">
      <c r="A15" s="17" t="s">
        <v>80</v>
      </c>
      <c r="B15" s="24">
        <f>B21*B14</f>
        <v>475</v>
      </c>
      <c r="C15" s="24">
        <f>C21*C14-B16</f>
        <v>475</v>
      </c>
      <c r="D15" s="24">
        <f t="shared" ref="D15:M15" si="4">D21*D14-C16</f>
        <v>475</v>
      </c>
      <c r="E15" s="24">
        <f t="shared" si="4"/>
        <v>475</v>
      </c>
      <c r="F15" s="24">
        <f t="shared" si="4"/>
        <v>674</v>
      </c>
      <c r="G15" s="24">
        <f t="shared" si="4"/>
        <v>690</v>
      </c>
      <c r="H15" s="24">
        <f t="shared" si="4"/>
        <v>688.00000000000045</v>
      </c>
      <c r="I15" s="24">
        <f t="shared" si="4"/>
        <v>667.99999999999955</v>
      </c>
      <c r="J15" s="24">
        <f t="shared" si="4"/>
        <v>730</v>
      </c>
      <c r="K15" s="24">
        <f t="shared" si="4"/>
        <v>642</v>
      </c>
      <c r="L15" s="24">
        <f t="shared" si="4"/>
        <v>1175.9999999999991</v>
      </c>
      <c r="M15" s="24">
        <f t="shared" si="4"/>
        <v>1112.0000000000009</v>
      </c>
      <c r="N15" s="24">
        <f>SUM(B15:M15)</f>
        <v>8280</v>
      </c>
    </row>
    <row r="16" spans="1:15" x14ac:dyDescent="0.25">
      <c r="A16" s="41" t="s">
        <v>81</v>
      </c>
      <c r="B16" s="26">
        <f>B15</f>
        <v>475</v>
      </c>
      <c r="C16" s="26">
        <f>B16+C15</f>
        <v>950</v>
      </c>
      <c r="D16" s="26">
        <f t="shared" ref="D16:M16" si="5">C16+D15</f>
        <v>1425</v>
      </c>
      <c r="E16" s="26">
        <f t="shared" si="5"/>
        <v>1900</v>
      </c>
      <c r="F16" s="26">
        <f t="shared" si="5"/>
        <v>2574</v>
      </c>
      <c r="G16" s="26">
        <f t="shared" si="5"/>
        <v>3264</v>
      </c>
      <c r="H16" s="26">
        <f t="shared" si="5"/>
        <v>3952.0000000000005</v>
      </c>
      <c r="I16" s="26">
        <f t="shared" si="5"/>
        <v>4620</v>
      </c>
      <c r="J16" s="26">
        <f t="shared" si="5"/>
        <v>5350</v>
      </c>
      <c r="K16" s="26">
        <f t="shared" si="5"/>
        <v>5992</v>
      </c>
      <c r="L16" s="26">
        <f t="shared" si="5"/>
        <v>7167.9999999999991</v>
      </c>
      <c r="M16" s="26">
        <f t="shared" si="5"/>
        <v>8280</v>
      </c>
      <c r="N16" s="32"/>
    </row>
    <row r="17" spans="1:14" x14ac:dyDescent="0.25">
      <c r="A17" s="18" t="s">
        <v>79</v>
      </c>
      <c r="B17" s="27">
        <f>B15</f>
        <v>475</v>
      </c>
      <c r="C17" s="27">
        <f t="shared" ref="C17:M17" si="6">C15</f>
        <v>475</v>
      </c>
      <c r="D17" s="27">
        <f t="shared" si="6"/>
        <v>475</v>
      </c>
      <c r="E17" s="27">
        <f t="shared" si="6"/>
        <v>475</v>
      </c>
      <c r="F17" s="27">
        <f t="shared" si="6"/>
        <v>674</v>
      </c>
      <c r="G17" s="27">
        <f t="shared" si="6"/>
        <v>690</v>
      </c>
      <c r="H17" s="27">
        <f t="shared" si="6"/>
        <v>688.00000000000045</v>
      </c>
      <c r="I17" s="27">
        <f t="shared" si="6"/>
        <v>667.99999999999955</v>
      </c>
      <c r="J17" s="27">
        <f t="shared" si="6"/>
        <v>730</v>
      </c>
      <c r="K17" s="27">
        <f t="shared" si="6"/>
        <v>642</v>
      </c>
      <c r="L17" s="27">
        <f t="shared" si="6"/>
        <v>1175.9999999999991</v>
      </c>
      <c r="M17" s="27">
        <f t="shared" si="6"/>
        <v>1112.0000000000009</v>
      </c>
      <c r="N17" s="33">
        <f>SUM(B17:M17)</f>
        <v>8280</v>
      </c>
    </row>
    <row r="18" spans="1:14" x14ac:dyDescent="0.25">
      <c r="A18" s="42" t="s">
        <v>16</v>
      </c>
      <c r="B18" s="28">
        <f>B13-B17</f>
        <v>4525</v>
      </c>
      <c r="C18" s="28">
        <f t="shared" ref="C18:M18" si="7">C13-C17</f>
        <v>4525</v>
      </c>
      <c r="D18" s="28">
        <f t="shared" si="7"/>
        <v>4525</v>
      </c>
      <c r="E18" s="28">
        <f t="shared" si="7"/>
        <v>4525</v>
      </c>
      <c r="F18" s="28">
        <f t="shared" si="7"/>
        <v>5326</v>
      </c>
      <c r="G18" s="28">
        <f t="shared" si="7"/>
        <v>5310</v>
      </c>
      <c r="H18" s="28">
        <f t="shared" si="7"/>
        <v>5312</v>
      </c>
      <c r="I18" s="28">
        <f t="shared" si="7"/>
        <v>5332</v>
      </c>
      <c r="J18" s="28">
        <f t="shared" si="7"/>
        <v>5270</v>
      </c>
      <c r="K18" s="28">
        <f t="shared" si="7"/>
        <v>5358</v>
      </c>
      <c r="L18" s="28">
        <f t="shared" si="7"/>
        <v>6824.0000000000009</v>
      </c>
      <c r="M18" s="28">
        <f t="shared" si="7"/>
        <v>6887.9999999999991</v>
      </c>
      <c r="N18" s="43">
        <f>SUM(B18:M18)</f>
        <v>63720</v>
      </c>
    </row>
    <row r="19" spans="1:14" x14ac:dyDescent="0.25">
      <c r="A19" s="17"/>
      <c r="N19" s="17"/>
    </row>
    <row r="20" spans="1:14" x14ac:dyDescent="0.25">
      <c r="A20" s="17" t="s">
        <v>41</v>
      </c>
      <c r="B20" s="56">
        <f t="shared" ref="B20:M20" si="8">SUM(B11:B12)</f>
        <v>5000</v>
      </c>
      <c r="C20" s="56">
        <f t="shared" si="8"/>
        <v>5000</v>
      </c>
      <c r="D20" s="56">
        <f t="shared" si="8"/>
        <v>5000</v>
      </c>
      <c r="E20" s="56">
        <f t="shared" si="8"/>
        <v>5000</v>
      </c>
      <c r="F20" s="56">
        <f t="shared" si="8"/>
        <v>6000</v>
      </c>
      <c r="G20" s="56">
        <f t="shared" si="8"/>
        <v>6000</v>
      </c>
      <c r="H20" s="56">
        <f t="shared" si="8"/>
        <v>6000</v>
      </c>
      <c r="I20" s="56">
        <f t="shared" si="8"/>
        <v>6000</v>
      </c>
      <c r="J20" s="56">
        <f t="shared" si="8"/>
        <v>6000</v>
      </c>
      <c r="K20" s="56">
        <f t="shared" si="8"/>
        <v>6000</v>
      </c>
      <c r="L20" s="56">
        <f t="shared" si="8"/>
        <v>8000</v>
      </c>
      <c r="M20" s="56">
        <f t="shared" si="8"/>
        <v>8000</v>
      </c>
      <c r="N20" s="24">
        <f>SUM(B20:M20)</f>
        <v>72000</v>
      </c>
    </row>
    <row r="21" spans="1:14" x14ac:dyDescent="0.25">
      <c r="A21" s="17" t="s">
        <v>42</v>
      </c>
      <c r="B21" s="19">
        <f>B20</f>
        <v>5000</v>
      </c>
      <c r="C21" s="19">
        <f>B21+C20</f>
        <v>10000</v>
      </c>
      <c r="D21" s="19">
        <f t="shared" ref="D21:M21" si="9">C21+D20</f>
        <v>15000</v>
      </c>
      <c r="E21" s="19">
        <f t="shared" si="9"/>
        <v>20000</v>
      </c>
      <c r="F21" s="19">
        <f t="shared" si="9"/>
        <v>26000</v>
      </c>
      <c r="G21" s="19">
        <f t="shared" si="9"/>
        <v>32000</v>
      </c>
      <c r="H21" s="19">
        <f t="shared" si="9"/>
        <v>38000</v>
      </c>
      <c r="I21" s="19">
        <f t="shared" si="9"/>
        <v>44000</v>
      </c>
      <c r="J21" s="19">
        <f t="shared" si="9"/>
        <v>50000</v>
      </c>
      <c r="K21" s="19">
        <f t="shared" si="9"/>
        <v>56000</v>
      </c>
      <c r="L21" s="19">
        <f t="shared" si="9"/>
        <v>64000</v>
      </c>
      <c r="M21" s="19">
        <f t="shared" si="9"/>
        <v>72000</v>
      </c>
      <c r="N21" s="24"/>
    </row>
    <row r="22" spans="1:14" x14ac:dyDescent="0.25">
      <c r="A22" s="17" t="s">
        <v>101</v>
      </c>
      <c r="B22" s="19">
        <f>B11</f>
        <v>5000</v>
      </c>
      <c r="C22" s="19">
        <f t="shared" ref="C22:M22" si="10">C11</f>
        <v>5000</v>
      </c>
      <c r="D22" s="19">
        <f t="shared" si="10"/>
        <v>5000</v>
      </c>
      <c r="E22" s="19">
        <f t="shared" si="10"/>
        <v>5000</v>
      </c>
      <c r="F22" s="19">
        <f t="shared" si="10"/>
        <v>6000</v>
      </c>
      <c r="G22" s="19">
        <f t="shared" si="10"/>
        <v>6000</v>
      </c>
      <c r="H22" s="19">
        <f t="shared" si="10"/>
        <v>6000</v>
      </c>
      <c r="I22" s="19">
        <f t="shared" si="10"/>
        <v>6000</v>
      </c>
      <c r="J22" s="19">
        <f t="shared" si="10"/>
        <v>6000</v>
      </c>
      <c r="K22" s="19">
        <f t="shared" si="10"/>
        <v>6000</v>
      </c>
      <c r="L22" s="19">
        <f t="shared" si="10"/>
        <v>8000</v>
      </c>
      <c r="M22" s="19">
        <f t="shared" si="10"/>
        <v>8000</v>
      </c>
      <c r="N22" s="24">
        <f>SUM(B22:M22)</f>
        <v>72000</v>
      </c>
    </row>
    <row r="23" spans="1:14" x14ac:dyDescent="0.25">
      <c r="A23" s="17" t="s">
        <v>102</v>
      </c>
      <c r="B23" s="19">
        <f>B22</f>
        <v>5000</v>
      </c>
      <c r="C23" s="19">
        <f>C22+B23</f>
        <v>10000</v>
      </c>
      <c r="D23" s="19">
        <f t="shared" ref="D23:M23" si="11">D22+C23</f>
        <v>15000</v>
      </c>
      <c r="E23" s="19">
        <f t="shared" si="11"/>
        <v>20000</v>
      </c>
      <c r="F23" s="19">
        <f t="shared" si="11"/>
        <v>26000</v>
      </c>
      <c r="G23" s="19">
        <f t="shared" si="11"/>
        <v>32000</v>
      </c>
      <c r="H23" s="19">
        <f t="shared" si="11"/>
        <v>38000</v>
      </c>
      <c r="I23" s="19">
        <f t="shared" si="11"/>
        <v>44000</v>
      </c>
      <c r="J23" s="19">
        <f t="shared" si="11"/>
        <v>50000</v>
      </c>
      <c r="K23" s="19">
        <f t="shared" si="11"/>
        <v>56000</v>
      </c>
      <c r="L23" s="19">
        <f t="shared" si="11"/>
        <v>64000</v>
      </c>
      <c r="M23" s="19">
        <f t="shared" si="11"/>
        <v>72000</v>
      </c>
      <c r="N23" s="24"/>
    </row>
    <row r="24" spans="1:14" x14ac:dyDescent="0.25">
      <c r="A24" s="17" t="s">
        <v>105</v>
      </c>
      <c r="B24" s="24">
        <f t="shared" ref="B24:M24" si="12">SUM(B23/B9*B10)</f>
        <v>60000</v>
      </c>
      <c r="C24" s="24">
        <f t="shared" si="12"/>
        <v>60000</v>
      </c>
      <c r="D24" s="24">
        <f t="shared" si="12"/>
        <v>60000</v>
      </c>
      <c r="E24" s="24">
        <f t="shared" si="12"/>
        <v>60000</v>
      </c>
      <c r="F24" s="24">
        <f t="shared" si="12"/>
        <v>62400</v>
      </c>
      <c r="G24" s="24">
        <f t="shared" si="12"/>
        <v>64000</v>
      </c>
      <c r="H24" s="24">
        <f t="shared" si="12"/>
        <v>65142.857142857145</v>
      </c>
      <c r="I24" s="24">
        <f t="shared" si="12"/>
        <v>66000</v>
      </c>
      <c r="J24" s="24">
        <f t="shared" si="12"/>
        <v>66666.666666666672</v>
      </c>
      <c r="K24" s="24">
        <f t="shared" si="12"/>
        <v>67200</v>
      </c>
      <c r="L24" s="24">
        <f t="shared" si="12"/>
        <v>69818.181818181823</v>
      </c>
      <c r="M24" s="24">
        <f t="shared" si="12"/>
        <v>72000</v>
      </c>
      <c r="N24" s="24"/>
    </row>
    <row r="25" spans="1:14" x14ac:dyDescent="0.25">
      <c r="A25" s="17" t="s">
        <v>106</v>
      </c>
      <c r="B25" s="118">
        <f>SUM(B24/12)</f>
        <v>5000</v>
      </c>
      <c r="C25" s="118">
        <f t="shared" ref="C25:M25" si="13">SUM(C24/12)</f>
        <v>5000</v>
      </c>
      <c r="D25" s="118">
        <f t="shared" si="13"/>
        <v>5000</v>
      </c>
      <c r="E25" s="118">
        <f t="shared" si="13"/>
        <v>5000</v>
      </c>
      <c r="F25" s="118">
        <f t="shared" si="13"/>
        <v>5200</v>
      </c>
      <c r="G25" s="118">
        <f t="shared" si="13"/>
        <v>5333.333333333333</v>
      </c>
      <c r="H25" s="118">
        <f t="shared" si="13"/>
        <v>5428.5714285714284</v>
      </c>
      <c r="I25" s="118">
        <f t="shared" si="13"/>
        <v>5500</v>
      </c>
      <c r="J25" s="118">
        <f t="shared" si="13"/>
        <v>5555.5555555555557</v>
      </c>
      <c r="K25" s="118">
        <f t="shared" si="13"/>
        <v>5600</v>
      </c>
      <c r="L25" s="118">
        <f t="shared" si="13"/>
        <v>5818.1818181818189</v>
      </c>
      <c r="M25" s="118">
        <f t="shared" si="13"/>
        <v>6000</v>
      </c>
      <c r="N25" s="24"/>
    </row>
    <row r="26" spans="1:1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4" x14ac:dyDescent="0.25">
      <c r="A27" s="42"/>
    </row>
    <row r="31" spans="1:14" x14ac:dyDescent="0.25">
      <c r="A31" s="17"/>
      <c r="B31" s="17"/>
    </row>
    <row r="32" spans="1:14" x14ac:dyDescent="0.25">
      <c r="A32" s="17"/>
    </row>
    <row r="33" spans="1:1" x14ac:dyDescent="0.25">
      <c r="A33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2" formula="1"/>
    <ignoredError sqref="B13:M13 B20:M20" formulaRange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35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4.33203125" style="13" customWidth="1"/>
    <col min="2" max="14" width="8.6640625" style="13" customWidth="1"/>
    <col min="15" max="16384" width="11.5546875" style="13"/>
  </cols>
  <sheetData>
    <row r="1" spans="1:15" s="12" customFormat="1" x14ac:dyDescent="0.25">
      <c r="A1" s="190" t="s">
        <v>300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5" s="12" customFormat="1" x14ac:dyDescent="0.25">
      <c r="A2" s="13" t="s">
        <v>37</v>
      </c>
      <c r="B2" s="13" t="s">
        <v>64</v>
      </c>
      <c r="C2" s="14"/>
      <c r="D2" s="13"/>
      <c r="E2" s="14"/>
    </row>
    <row r="3" spans="1:15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5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15"/>
    </row>
    <row r="5" spans="1:15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5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36"/>
    </row>
    <row r="7" spans="1:15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36"/>
    </row>
    <row r="8" spans="1:15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30</v>
      </c>
      <c r="L8" s="15">
        <v>30</v>
      </c>
      <c r="M8" s="15">
        <v>30</v>
      </c>
      <c r="N8" s="45">
        <f t="shared" ref="N8" si="0">SUM(B8:M8)</f>
        <v>360</v>
      </c>
    </row>
    <row r="9" spans="1:15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M9" si="1">D8+C9</f>
        <v>90</v>
      </c>
      <c r="E9" s="15">
        <f t="shared" si="1"/>
        <v>120</v>
      </c>
      <c r="F9" s="15">
        <f t="shared" si="1"/>
        <v>150</v>
      </c>
      <c r="G9" s="15">
        <f t="shared" si="1"/>
        <v>180</v>
      </c>
      <c r="H9" s="15">
        <f t="shared" si="1"/>
        <v>210</v>
      </c>
      <c r="I9" s="15">
        <f t="shared" si="1"/>
        <v>240</v>
      </c>
      <c r="J9" s="15">
        <f t="shared" si="1"/>
        <v>270</v>
      </c>
      <c r="K9" s="15">
        <f t="shared" si="1"/>
        <v>300</v>
      </c>
      <c r="L9" s="15">
        <f t="shared" si="1"/>
        <v>330</v>
      </c>
      <c r="M9" s="15">
        <f t="shared" si="1"/>
        <v>360</v>
      </c>
      <c r="N9" s="36"/>
    </row>
    <row r="10" spans="1:15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64">
        <v>360</v>
      </c>
      <c r="M10" s="64">
        <v>360</v>
      </c>
      <c r="N10" s="69"/>
    </row>
    <row r="11" spans="1:15" x14ac:dyDescent="0.25">
      <c r="A11" s="18" t="s">
        <v>337</v>
      </c>
      <c r="B11" s="112">
        <f>B12</f>
        <v>6000</v>
      </c>
      <c r="C11" s="112">
        <f>C12+B11</f>
        <v>12000</v>
      </c>
      <c r="D11" s="112">
        <f t="shared" ref="D11:M11" si="2">D12+C11</f>
        <v>18000</v>
      </c>
      <c r="E11" s="112">
        <f t="shared" si="2"/>
        <v>24000</v>
      </c>
      <c r="F11" s="112">
        <f t="shared" si="2"/>
        <v>30000</v>
      </c>
      <c r="G11" s="112">
        <f t="shared" si="2"/>
        <v>36000</v>
      </c>
      <c r="H11" s="112">
        <f>H12</f>
        <v>6000</v>
      </c>
      <c r="I11" s="112">
        <f t="shared" si="2"/>
        <v>12000</v>
      </c>
      <c r="J11" s="112">
        <f t="shared" si="2"/>
        <v>18000</v>
      </c>
      <c r="K11" s="112">
        <f t="shared" si="2"/>
        <v>24000</v>
      </c>
      <c r="L11" s="112">
        <f t="shared" si="2"/>
        <v>30000</v>
      </c>
      <c r="M11" s="112">
        <f t="shared" si="2"/>
        <v>36000</v>
      </c>
      <c r="N11" s="46"/>
    </row>
    <row r="12" spans="1:15" x14ac:dyDescent="0.25">
      <c r="A12" s="17" t="s">
        <v>13</v>
      </c>
      <c r="B12" s="24">
        <v>6000</v>
      </c>
      <c r="C12" s="24">
        <v>6000</v>
      </c>
      <c r="D12" s="24">
        <v>6000</v>
      </c>
      <c r="E12" s="24">
        <v>6000</v>
      </c>
      <c r="F12" s="24">
        <v>6000</v>
      </c>
      <c r="G12" s="24">
        <v>6000</v>
      </c>
      <c r="H12" s="24">
        <v>6000</v>
      </c>
      <c r="I12" s="24">
        <v>6000</v>
      </c>
      <c r="J12" s="24">
        <v>6000</v>
      </c>
      <c r="K12" s="24">
        <v>6000</v>
      </c>
      <c r="L12" s="24">
        <v>6000</v>
      </c>
      <c r="M12" s="24">
        <v>6000</v>
      </c>
      <c r="N12" s="24">
        <f t="shared" ref="N12:N15" si="3">SUM(B12:M12)</f>
        <v>72000</v>
      </c>
    </row>
    <row r="13" spans="1:15" x14ac:dyDescent="0.25">
      <c r="A13" s="17" t="s">
        <v>35</v>
      </c>
      <c r="B13" s="19"/>
      <c r="C13" s="19"/>
      <c r="D13" s="19"/>
      <c r="E13" s="19"/>
      <c r="F13" s="19"/>
      <c r="G13" s="19">
        <f>G11/12</f>
        <v>3000</v>
      </c>
      <c r="H13" s="19"/>
      <c r="I13" s="19"/>
      <c r="J13" s="19"/>
      <c r="K13" s="19"/>
      <c r="L13" s="19"/>
      <c r="M13" s="19">
        <f>M11/12</f>
        <v>3000</v>
      </c>
      <c r="N13" s="24">
        <f t="shared" si="3"/>
        <v>6000</v>
      </c>
    </row>
    <row r="14" spans="1:15" x14ac:dyDescent="0.2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4"/>
    </row>
    <row r="15" spans="1:15" x14ac:dyDescent="0.25">
      <c r="A15" s="21" t="s">
        <v>14</v>
      </c>
      <c r="B15" s="22">
        <f t="shared" ref="B15:M15" si="4">SUM(B12:B14)</f>
        <v>6000</v>
      </c>
      <c r="C15" s="22">
        <f t="shared" si="4"/>
        <v>6000</v>
      </c>
      <c r="D15" s="22">
        <f t="shared" si="4"/>
        <v>6000</v>
      </c>
      <c r="E15" s="22">
        <f t="shared" si="4"/>
        <v>6000</v>
      </c>
      <c r="F15" s="22">
        <f t="shared" si="4"/>
        <v>6000</v>
      </c>
      <c r="G15" s="22">
        <f t="shared" si="4"/>
        <v>9000</v>
      </c>
      <c r="H15" s="22">
        <f t="shared" si="4"/>
        <v>6000</v>
      </c>
      <c r="I15" s="22">
        <f t="shared" si="4"/>
        <v>6000</v>
      </c>
      <c r="J15" s="22">
        <f t="shared" si="4"/>
        <v>6000</v>
      </c>
      <c r="K15" s="22">
        <f t="shared" si="4"/>
        <v>6000</v>
      </c>
      <c r="L15" s="22">
        <f t="shared" si="4"/>
        <v>6000</v>
      </c>
      <c r="M15" s="22">
        <f t="shared" si="4"/>
        <v>9000</v>
      </c>
      <c r="N15" s="22">
        <f t="shared" si="3"/>
        <v>78000</v>
      </c>
    </row>
    <row r="16" spans="1:15" x14ac:dyDescent="0.25">
      <c r="A16" s="17" t="s">
        <v>75</v>
      </c>
      <c r="B16" s="58">
        <v>0.115</v>
      </c>
      <c r="C16" s="58">
        <f>$B$16</f>
        <v>0.115</v>
      </c>
      <c r="D16" s="58">
        <f t="shared" ref="D16:F16" si="5">$B$16</f>
        <v>0.115</v>
      </c>
      <c r="E16" s="58">
        <f t="shared" si="5"/>
        <v>0.115</v>
      </c>
      <c r="F16" s="58">
        <f t="shared" si="5"/>
        <v>0.115</v>
      </c>
      <c r="G16" s="58">
        <f>Ansätze!C98</f>
        <v>0.124</v>
      </c>
      <c r="H16" s="58">
        <f>Ansätze!C97</f>
        <v>0.12300000000000001</v>
      </c>
      <c r="I16" s="58">
        <f>Ansätze!C96</f>
        <v>0.122</v>
      </c>
      <c r="J16" s="58">
        <f>Ansätze!C95</f>
        <v>0.121</v>
      </c>
      <c r="K16" s="58">
        <f>Ansätze!C94</f>
        <v>0.12</v>
      </c>
      <c r="L16" s="58">
        <f>Ansätze!C94</f>
        <v>0.12</v>
      </c>
      <c r="M16" s="58">
        <f>Ansätze!C98</f>
        <v>0.124</v>
      </c>
      <c r="N16" s="17"/>
      <c r="O16" s="19"/>
    </row>
    <row r="17" spans="1:14" x14ac:dyDescent="0.25">
      <c r="A17" s="17" t="s">
        <v>80</v>
      </c>
      <c r="B17" s="24">
        <f>B23*B16</f>
        <v>690</v>
      </c>
      <c r="C17" s="24">
        <f>C23*C16-B18</f>
        <v>690</v>
      </c>
      <c r="D17" s="24">
        <f t="shared" ref="D17:M17" si="6">D23*D16-C18</f>
        <v>690</v>
      </c>
      <c r="E17" s="24">
        <f t="shared" si="6"/>
        <v>690</v>
      </c>
      <c r="F17" s="24">
        <f t="shared" si="6"/>
        <v>690</v>
      </c>
      <c r="G17" s="24">
        <f t="shared" si="6"/>
        <v>1386</v>
      </c>
      <c r="H17" s="24">
        <f t="shared" si="6"/>
        <v>699.00000000000091</v>
      </c>
      <c r="I17" s="24">
        <f t="shared" si="6"/>
        <v>686.99999999999909</v>
      </c>
      <c r="J17" s="24">
        <f t="shared" si="6"/>
        <v>675</v>
      </c>
      <c r="K17" s="24">
        <f t="shared" si="6"/>
        <v>663</v>
      </c>
      <c r="L17" s="24">
        <f t="shared" si="6"/>
        <v>720</v>
      </c>
      <c r="M17" s="24">
        <f t="shared" si="6"/>
        <v>1392</v>
      </c>
      <c r="N17" s="24">
        <f>SUM(B17:M17)</f>
        <v>9672</v>
      </c>
    </row>
    <row r="18" spans="1:14" x14ac:dyDescent="0.25">
      <c r="A18" s="41" t="s">
        <v>81</v>
      </c>
      <c r="B18" s="26">
        <f>B17</f>
        <v>690</v>
      </c>
      <c r="C18" s="26">
        <f>B18+C17</f>
        <v>1380</v>
      </c>
      <c r="D18" s="26">
        <f t="shared" ref="D18:M18" si="7">C18+D17</f>
        <v>2070</v>
      </c>
      <c r="E18" s="26">
        <f t="shared" si="7"/>
        <v>2760</v>
      </c>
      <c r="F18" s="26">
        <f t="shared" si="7"/>
        <v>3450</v>
      </c>
      <c r="G18" s="26">
        <f t="shared" si="7"/>
        <v>4836</v>
      </c>
      <c r="H18" s="26">
        <f t="shared" si="7"/>
        <v>5535.0000000000009</v>
      </c>
      <c r="I18" s="26">
        <f t="shared" si="7"/>
        <v>6222</v>
      </c>
      <c r="J18" s="26">
        <f t="shared" si="7"/>
        <v>6897</v>
      </c>
      <c r="K18" s="26">
        <f t="shared" si="7"/>
        <v>7560</v>
      </c>
      <c r="L18" s="26">
        <f t="shared" si="7"/>
        <v>8280</v>
      </c>
      <c r="M18" s="26">
        <f t="shared" si="7"/>
        <v>9672</v>
      </c>
      <c r="N18" s="32"/>
    </row>
    <row r="19" spans="1:14" x14ac:dyDescent="0.25">
      <c r="A19" s="18" t="s">
        <v>79</v>
      </c>
      <c r="B19" s="27">
        <f>B17</f>
        <v>690</v>
      </c>
      <c r="C19" s="27">
        <f t="shared" ref="C19:M19" si="8">C17</f>
        <v>690</v>
      </c>
      <c r="D19" s="27">
        <f t="shared" si="8"/>
        <v>690</v>
      </c>
      <c r="E19" s="27">
        <f t="shared" si="8"/>
        <v>690</v>
      </c>
      <c r="F19" s="27">
        <f t="shared" si="8"/>
        <v>690</v>
      </c>
      <c r="G19" s="27">
        <f t="shared" si="8"/>
        <v>1386</v>
      </c>
      <c r="H19" s="27">
        <f t="shared" si="8"/>
        <v>699.00000000000091</v>
      </c>
      <c r="I19" s="27">
        <f t="shared" si="8"/>
        <v>686.99999999999909</v>
      </c>
      <c r="J19" s="27">
        <f t="shared" si="8"/>
        <v>675</v>
      </c>
      <c r="K19" s="27">
        <f t="shared" si="8"/>
        <v>663</v>
      </c>
      <c r="L19" s="27">
        <f t="shared" si="8"/>
        <v>720</v>
      </c>
      <c r="M19" s="27">
        <f t="shared" si="8"/>
        <v>1392</v>
      </c>
      <c r="N19" s="33">
        <f>SUM(B19:M19)</f>
        <v>9672</v>
      </c>
    </row>
    <row r="20" spans="1:14" x14ac:dyDescent="0.25">
      <c r="A20" s="42" t="s">
        <v>16</v>
      </c>
      <c r="B20" s="28">
        <f>B15-B19</f>
        <v>5310</v>
      </c>
      <c r="C20" s="28">
        <f t="shared" ref="C20:M20" si="9">C15-C19</f>
        <v>5310</v>
      </c>
      <c r="D20" s="28">
        <f t="shared" si="9"/>
        <v>5310</v>
      </c>
      <c r="E20" s="28">
        <f t="shared" si="9"/>
        <v>5310</v>
      </c>
      <c r="F20" s="28">
        <f t="shared" si="9"/>
        <v>5310</v>
      </c>
      <c r="G20" s="28">
        <f t="shared" si="9"/>
        <v>7614</v>
      </c>
      <c r="H20" s="28">
        <f t="shared" si="9"/>
        <v>5300.9999999999991</v>
      </c>
      <c r="I20" s="28">
        <f t="shared" si="9"/>
        <v>5313.0000000000009</v>
      </c>
      <c r="J20" s="28">
        <f t="shared" si="9"/>
        <v>5325</v>
      </c>
      <c r="K20" s="28">
        <f t="shared" si="9"/>
        <v>5337</v>
      </c>
      <c r="L20" s="28">
        <f t="shared" si="9"/>
        <v>5280</v>
      </c>
      <c r="M20" s="28">
        <f t="shared" si="9"/>
        <v>7608</v>
      </c>
      <c r="N20" s="43">
        <f>SUM(B20:M20)</f>
        <v>68328</v>
      </c>
    </row>
    <row r="21" spans="1:14" x14ac:dyDescent="0.25">
      <c r="A21" s="17"/>
      <c r="N21" s="17"/>
    </row>
    <row r="22" spans="1:14" x14ac:dyDescent="0.25">
      <c r="A22" s="17" t="s">
        <v>41</v>
      </c>
      <c r="B22" s="56">
        <f t="shared" ref="B22:M22" si="10">SUM(B12:B14)</f>
        <v>6000</v>
      </c>
      <c r="C22" s="56">
        <f t="shared" si="10"/>
        <v>6000</v>
      </c>
      <c r="D22" s="56">
        <f t="shared" si="10"/>
        <v>6000</v>
      </c>
      <c r="E22" s="56">
        <f t="shared" si="10"/>
        <v>6000</v>
      </c>
      <c r="F22" s="56">
        <f t="shared" si="10"/>
        <v>6000</v>
      </c>
      <c r="G22" s="56">
        <f t="shared" si="10"/>
        <v>9000</v>
      </c>
      <c r="H22" s="56">
        <f t="shared" si="10"/>
        <v>6000</v>
      </c>
      <c r="I22" s="56">
        <f t="shared" si="10"/>
        <v>6000</v>
      </c>
      <c r="J22" s="56">
        <f t="shared" si="10"/>
        <v>6000</v>
      </c>
      <c r="K22" s="56">
        <f t="shared" si="10"/>
        <v>6000</v>
      </c>
      <c r="L22" s="56">
        <f t="shared" si="10"/>
        <v>6000</v>
      </c>
      <c r="M22" s="56">
        <f t="shared" si="10"/>
        <v>9000</v>
      </c>
      <c r="N22" s="24">
        <f>SUM(B22:M22)</f>
        <v>78000</v>
      </c>
    </row>
    <row r="23" spans="1:14" x14ac:dyDescent="0.25">
      <c r="A23" s="17" t="s">
        <v>42</v>
      </c>
      <c r="B23" s="19">
        <f>B22</f>
        <v>6000</v>
      </c>
      <c r="C23" s="19">
        <f>B23+C22</f>
        <v>12000</v>
      </c>
      <c r="D23" s="19">
        <f t="shared" ref="D23:M23" si="11">C23+D22</f>
        <v>18000</v>
      </c>
      <c r="E23" s="19">
        <f t="shared" si="11"/>
        <v>24000</v>
      </c>
      <c r="F23" s="19">
        <f t="shared" si="11"/>
        <v>30000</v>
      </c>
      <c r="G23" s="19">
        <f t="shared" si="11"/>
        <v>39000</v>
      </c>
      <c r="H23" s="19">
        <f t="shared" si="11"/>
        <v>45000</v>
      </c>
      <c r="I23" s="19">
        <f t="shared" si="11"/>
        <v>51000</v>
      </c>
      <c r="J23" s="19">
        <f t="shared" si="11"/>
        <v>57000</v>
      </c>
      <c r="K23" s="19">
        <f t="shared" si="11"/>
        <v>63000</v>
      </c>
      <c r="L23" s="19">
        <f t="shared" si="11"/>
        <v>69000</v>
      </c>
      <c r="M23" s="19">
        <f t="shared" si="11"/>
        <v>78000</v>
      </c>
      <c r="N23" s="24"/>
    </row>
    <row r="24" spans="1:14" x14ac:dyDescent="0.25">
      <c r="A24" s="17" t="s">
        <v>101</v>
      </c>
      <c r="B24" s="19">
        <f>B12+B13</f>
        <v>6000</v>
      </c>
      <c r="C24" s="19">
        <f t="shared" ref="C24:M24" si="12">C12+C13</f>
        <v>6000</v>
      </c>
      <c r="D24" s="19">
        <f t="shared" si="12"/>
        <v>6000</v>
      </c>
      <c r="E24" s="19">
        <f t="shared" si="12"/>
        <v>6000</v>
      </c>
      <c r="F24" s="19">
        <f t="shared" si="12"/>
        <v>6000</v>
      </c>
      <c r="G24" s="19">
        <f t="shared" si="12"/>
        <v>9000</v>
      </c>
      <c r="H24" s="19">
        <f t="shared" si="12"/>
        <v>6000</v>
      </c>
      <c r="I24" s="19">
        <f t="shared" si="12"/>
        <v>6000</v>
      </c>
      <c r="J24" s="19">
        <f t="shared" si="12"/>
        <v>6000</v>
      </c>
      <c r="K24" s="19">
        <f t="shared" si="12"/>
        <v>6000</v>
      </c>
      <c r="L24" s="19">
        <f t="shared" si="12"/>
        <v>6000</v>
      </c>
      <c r="M24" s="19">
        <f t="shared" si="12"/>
        <v>9000</v>
      </c>
      <c r="N24" s="24">
        <f>SUM(B24:M24)</f>
        <v>78000</v>
      </c>
    </row>
    <row r="25" spans="1:14" x14ac:dyDescent="0.25">
      <c r="A25" s="17" t="s">
        <v>102</v>
      </c>
      <c r="B25" s="19">
        <f>B24</f>
        <v>6000</v>
      </c>
      <c r="C25" s="19">
        <f>C24+B25</f>
        <v>12000</v>
      </c>
      <c r="D25" s="19">
        <f t="shared" ref="D25:M25" si="13">D24+C25</f>
        <v>18000</v>
      </c>
      <c r="E25" s="19">
        <f t="shared" si="13"/>
        <v>24000</v>
      </c>
      <c r="F25" s="19">
        <f t="shared" si="13"/>
        <v>30000</v>
      </c>
      <c r="G25" s="19">
        <f t="shared" si="13"/>
        <v>39000</v>
      </c>
      <c r="H25" s="19">
        <f t="shared" si="13"/>
        <v>45000</v>
      </c>
      <c r="I25" s="19">
        <f t="shared" si="13"/>
        <v>51000</v>
      </c>
      <c r="J25" s="19">
        <f t="shared" si="13"/>
        <v>57000</v>
      </c>
      <c r="K25" s="19">
        <f t="shared" si="13"/>
        <v>63000</v>
      </c>
      <c r="L25" s="19">
        <f t="shared" si="13"/>
        <v>69000</v>
      </c>
      <c r="M25" s="19">
        <f t="shared" si="13"/>
        <v>78000</v>
      </c>
      <c r="N25" s="24"/>
    </row>
    <row r="26" spans="1:14" x14ac:dyDescent="0.25">
      <c r="A26" s="17" t="s">
        <v>105</v>
      </c>
      <c r="B26" s="24">
        <f t="shared" ref="B26:M26" si="14">SUM(B25/B9*B10)</f>
        <v>72000</v>
      </c>
      <c r="C26" s="24">
        <f t="shared" si="14"/>
        <v>72000</v>
      </c>
      <c r="D26" s="24">
        <f t="shared" si="14"/>
        <v>72000</v>
      </c>
      <c r="E26" s="24">
        <f t="shared" si="14"/>
        <v>72000</v>
      </c>
      <c r="F26" s="24">
        <f t="shared" si="14"/>
        <v>72000</v>
      </c>
      <c r="G26" s="24">
        <f t="shared" si="14"/>
        <v>78000</v>
      </c>
      <c r="H26" s="24">
        <f t="shared" si="14"/>
        <v>77142.857142857145</v>
      </c>
      <c r="I26" s="24">
        <f t="shared" si="14"/>
        <v>76500</v>
      </c>
      <c r="J26" s="24">
        <f t="shared" si="14"/>
        <v>76000</v>
      </c>
      <c r="K26" s="24">
        <f t="shared" si="14"/>
        <v>75600</v>
      </c>
      <c r="L26" s="24">
        <f t="shared" si="14"/>
        <v>75272.727272727279</v>
      </c>
      <c r="M26" s="24">
        <f t="shared" si="14"/>
        <v>78000</v>
      </c>
      <c r="N26" s="24"/>
    </row>
    <row r="27" spans="1:14" x14ac:dyDescent="0.25">
      <c r="A27" s="17" t="s">
        <v>106</v>
      </c>
      <c r="B27" s="118">
        <f>SUM(B26/12)</f>
        <v>6000</v>
      </c>
      <c r="C27" s="118">
        <f t="shared" ref="C27:M27" si="15">SUM(C26/12)</f>
        <v>6000</v>
      </c>
      <c r="D27" s="118">
        <f t="shared" si="15"/>
        <v>6000</v>
      </c>
      <c r="E27" s="118">
        <f t="shared" si="15"/>
        <v>6000</v>
      </c>
      <c r="F27" s="118">
        <f t="shared" si="15"/>
        <v>6000</v>
      </c>
      <c r="G27" s="118">
        <f t="shared" si="15"/>
        <v>6500</v>
      </c>
      <c r="H27" s="118">
        <f t="shared" si="15"/>
        <v>6428.5714285714284</v>
      </c>
      <c r="I27" s="118">
        <f t="shared" si="15"/>
        <v>6375</v>
      </c>
      <c r="J27" s="118">
        <f t="shared" si="15"/>
        <v>6333.333333333333</v>
      </c>
      <c r="K27" s="118">
        <f t="shared" si="15"/>
        <v>6300</v>
      </c>
      <c r="L27" s="118">
        <f t="shared" si="15"/>
        <v>6272.727272727273</v>
      </c>
      <c r="M27" s="118">
        <f t="shared" si="15"/>
        <v>6500</v>
      </c>
      <c r="N27" s="24"/>
    </row>
    <row r="28" spans="1:1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4" x14ac:dyDescent="0.25">
      <c r="A29" s="42"/>
    </row>
    <row r="33" spans="1:2" x14ac:dyDescent="0.25">
      <c r="A33" s="17"/>
      <c r="B33" s="17"/>
    </row>
    <row r="34" spans="1:2" x14ac:dyDescent="0.25">
      <c r="A34" s="17"/>
    </row>
    <row r="35" spans="1:2" x14ac:dyDescent="0.25">
      <c r="A35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5:M15 B22:M22" formulaRange="1"/>
    <ignoredError sqref="H11 B24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6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5546875" style="13" customWidth="1"/>
    <col min="2" max="14" width="8.6640625" style="13" customWidth="1"/>
    <col min="15" max="16384" width="11.5546875" style="13"/>
  </cols>
  <sheetData>
    <row r="1" spans="1:14" s="12" customFormat="1" x14ac:dyDescent="0.25">
      <c r="A1" s="190" t="s">
        <v>301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s="12" customFormat="1" x14ac:dyDescent="0.25">
      <c r="A2" s="13" t="s">
        <v>37</v>
      </c>
      <c r="B2" s="13" t="s">
        <v>64</v>
      </c>
      <c r="C2" s="14"/>
      <c r="D2" s="13"/>
      <c r="E2" s="14"/>
    </row>
    <row r="3" spans="1:14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15"/>
    </row>
    <row r="4" spans="1:14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34" t="s">
        <v>31</v>
      </c>
      <c r="H4" s="34" t="s">
        <v>31</v>
      </c>
      <c r="I4" s="34" t="s">
        <v>31</v>
      </c>
      <c r="J4" s="34" t="s">
        <v>31</v>
      </c>
      <c r="K4" s="34" t="s">
        <v>31</v>
      </c>
      <c r="L4" s="34" t="s">
        <v>31</v>
      </c>
      <c r="M4" s="34" t="s">
        <v>31</v>
      </c>
      <c r="N4" s="15"/>
    </row>
    <row r="5" spans="1:14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</row>
    <row r="6" spans="1:14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57" t="s">
        <v>17</v>
      </c>
      <c r="H6" s="57" t="s">
        <v>17</v>
      </c>
      <c r="I6" s="57" t="s">
        <v>17</v>
      </c>
      <c r="J6" s="57" t="s">
        <v>17</v>
      </c>
      <c r="K6" s="57" t="s">
        <v>17</v>
      </c>
      <c r="L6" s="57" t="s">
        <v>17</v>
      </c>
      <c r="M6" s="57" t="s">
        <v>17</v>
      </c>
      <c r="N6" s="36"/>
    </row>
    <row r="7" spans="1:14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36"/>
    </row>
    <row r="8" spans="1:14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15">
        <v>30</v>
      </c>
      <c r="H8" s="15">
        <v>30</v>
      </c>
      <c r="I8" s="15">
        <v>30</v>
      </c>
      <c r="J8" s="15">
        <v>30</v>
      </c>
      <c r="K8" s="15">
        <v>30</v>
      </c>
      <c r="L8" s="15">
        <v>30</v>
      </c>
      <c r="M8" s="15">
        <v>30</v>
      </c>
      <c r="N8" s="45">
        <f t="shared" ref="N8" si="0">SUM(B8:M8)</f>
        <v>360</v>
      </c>
    </row>
    <row r="9" spans="1:14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M9" si="1">D8+C9</f>
        <v>90</v>
      </c>
      <c r="E9" s="15">
        <f t="shared" si="1"/>
        <v>120</v>
      </c>
      <c r="F9" s="15">
        <f t="shared" si="1"/>
        <v>150</v>
      </c>
      <c r="G9" s="15">
        <f t="shared" si="1"/>
        <v>180</v>
      </c>
      <c r="H9" s="15">
        <f t="shared" si="1"/>
        <v>210</v>
      </c>
      <c r="I9" s="15">
        <f t="shared" si="1"/>
        <v>240</v>
      </c>
      <c r="J9" s="15">
        <f t="shared" si="1"/>
        <v>270</v>
      </c>
      <c r="K9" s="15">
        <f t="shared" si="1"/>
        <v>300</v>
      </c>
      <c r="L9" s="15">
        <f t="shared" si="1"/>
        <v>330</v>
      </c>
      <c r="M9" s="15">
        <f t="shared" si="1"/>
        <v>360</v>
      </c>
      <c r="N9" s="36"/>
    </row>
    <row r="10" spans="1:14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64">
        <v>360</v>
      </c>
      <c r="H10" s="64">
        <v>360</v>
      </c>
      <c r="I10" s="64">
        <v>360</v>
      </c>
      <c r="J10" s="64">
        <v>360</v>
      </c>
      <c r="K10" s="64">
        <v>360</v>
      </c>
      <c r="L10" s="64">
        <v>360</v>
      </c>
      <c r="M10" s="64">
        <v>360</v>
      </c>
      <c r="N10" s="143"/>
    </row>
    <row r="11" spans="1:14" x14ac:dyDescent="0.25">
      <c r="A11" s="18" t="s">
        <v>337</v>
      </c>
      <c r="B11" s="112">
        <f>B12</f>
        <v>3000</v>
      </c>
      <c r="C11" s="112">
        <f>C12+B11</f>
        <v>6000</v>
      </c>
      <c r="D11" s="112">
        <f>D12+C11</f>
        <v>9000</v>
      </c>
      <c r="E11" s="112">
        <f t="shared" ref="E11:L11" si="2">E12+D11</f>
        <v>12000</v>
      </c>
      <c r="F11" s="112">
        <f t="shared" si="2"/>
        <v>15000</v>
      </c>
      <c r="G11" s="112">
        <f t="shared" si="2"/>
        <v>18000</v>
      </c>
      <c r="H11" s="112">
        <f t="shared" si="2"/>
        <v>21000</v>
      </c>
      <c r="I11" s="112">
        <f t="shared" si="2"/>
        <v>24000</v>
      </c>
      <c r="J11" s="112">
        <f t="shared" si="2"/>
        <v>27000</v>
      </c>
      <c r="K11" s="112">
        <f t="shared" si="2"/>
        <v>30000</v>
      </c>
      <c r="L11" s="112">
        <f t="shared" si="2"/>
        <v>33000</v>
      </c>
      <c r="M11" s="112">
        <f>M12</f>
        <v>3000</v>
      </c>
      <c r="N11" s="79"/>
    </row>
    <row r="12" spans="1:14" x14ac:dyDescent="0.25">
      <c r="A12" s="17" t="s">
        <v>13</v>
      </c>
      <c r="B12" s="19">
        <v>3000</v>
      </c>
      <c r="C12" s="19">
        <v>3000</v>
      </c>
      <c r="D12" s="19">
        <v>3000</v>
      </c>
      <c r="E12" s="19">
        <v>3000</v>
      </c>
      <c r="F12" s="19">
        <v>3000</v>
      </c>
      <c r="G12" s="19">
        <v>3000</v>
      </c>
      <c r="H12" s="19">
        <v>3000</v>
      </c>
      <c r="I12" s="19">
        <v>3000</v>
      </c>
      <c r="J12" s="19">
        <v>3000</v>
      </c>
      <c r="K12" s="19">
        <v>3000</v>
      </c>
      <c r="L12" s="19">
        <v>3000</v>
      </c>
      <c r="M12" s="19">
        <v>3000</v>
      </c>
      <c r="N12" s="24">
        <f t="shared" ref="N12:N16" si="3">SUM(B12:M12)</f>
        <v>36000</v>
      </c>
    </row>
    <row r="13" spans="1:14" x14ac:dyDescent="0.25">
      <c r="A13" s="17" t="s">
        <v>91</v>
      </c>
      <c r="B13" s="19"/>
      <c r="C13" s="19"/>
      <c r="D13" s="19">
        <v>5000</v>
      </c>
      <c r="E13" s="19"/>
      <c r="F13" s="19"/>
      <c r="G13" s="19">
        <v>6500</v>
      </c>
      <c r="H13" s="19"/>
      <c r="I13" s="19"/>
      <c r="J13" s="19">
        <v>3800</v>
      </c>
      <c r="K13" s="19"/>
      <c r="L13" s="19"/>
      <c r="M13" s="19">
        <v>5500</v>
      </c>
      <c r="N13" s="24">
        <f t="shared" si="3"/>
        <v>20800</v>
      </c>
    </row>
    <row r="14" spans="1:14" x14ac:dyDescent="0.25">
      <c r="A14" s="17" t="s">
        <v>90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>
        <f>L11/12</f>
        <v>2750</v>
      </c>
      <c r="M14" s="19">
        <f>M11/12</f>
        <v>250</v>
      </c>
      <c r="N14" s="24">
        <f t="shared" si="3"/>
        <v>3000</v>
      </c>
    </row>
    <row r="15" spans="1:14" x14ac:dyDescent="0.2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4"/>
    </row>
    <row r="16" spans="1:14" x14ac:dyDescent="0.25">
      <c r="A16" s="21" t="s">
        <v>14</v>
      </c>
      <c r="B16" s="22">
        <f t="shared" ref="B16:M16" si="4">SUM(B12:B14)</f>
        <v>3000</v>
      </c>
      <c r="C16" s="22">
        <f t="shared" si="4"/>
        <v>3000</v>
      </c>
      <c r="D16" s="22">
        <f t="shared" si="4"/>
        <v>8000</v>
      </c>
      <c r="E16" s="22">
        <f t="shared" si="4"/>
        <v>3000</v>
      </c>
      <c r="F16" s="22">
        <f t="shared" si="4"/>
        <v>3000</v>
      </c>
      <c r="G16" s="22">
        <f t="shared" si="4"/>
        <v>9500</v>
      </c>
      <c r="H16" s="22">
        <f t="shared" si="4"/>
        <v>3000</v>
      </c>
      <c r="I16" s="22">
        <f t="shared" si="4"/>
        <v>3000</v>
      </c>
      <c r="J16" s="22">
        <f t="shared" si="4"/>
        <v>6800</v>
      </c>
      <c r="K16" s="22">
        <f t="shared" si="4"/>
        <v>3000</v>
      </c>
      <c r="L16" s="22">
        <f t="shared" si="4"/>
        <v>5750</v>
      </c>
      <c r="M16" s="22">
        <f t="shared" si="4"/>
        <v>8750</v>
      </c>
      <c r="N16" s="22">
        <f t="shared" si="3"/>
        <v>59800</v>
      </c>
    </row>
    <row r="17" spans="1:15" x14ac:dyDescent="0.25">
      <c r="A17" s="17" t="s">
        <v>75</v>
      </c>
      <c r="B17" s="58">
        <f>Ansätze!C28</f>
        <v>0.04</v>
      </c>
      <c r="C17" s="58">
        <f>$B$17</f>
        <v>0.04</v>
      </c>
      <c r="D17" s="58">
        <f>Ansätze!C62</f>
        <v>8.7999999999999995E-2</v>
      </c>
      <c r="E17" s="58">
        <f>Ansätze!C53</f>
        <v>7.6999999999999999E-2</v>
      </c>
      <c r="F17" s="58">
        <f>Ansätze!C48</f>
        <v>7.0999999999999994E-2</v>
      </c>
      <c r="G17" s="58">
        <f>Ansätze!C67</f>
        <v>9.4E-2</v>
      </c>
      <c r="H17" s="58">
        <f>Ansätze!C61</f>
        <v>8.6999999999999994E-2</v>
      </c>
      <c r="I17" s="58">
        <f>Ansätze!C57</f>
        <v>8.2000000000000003E-2</v>
      </c>
      <c r="J17" s="58">
        <f>Ansätze!C62</f>
        <v>8.7999999999999995E-2</v>
      </c>
      <c r="K17" s="58">
        <f>Ansätze!C59</f>
        <v>8.4000000000000005E-2</v>
      </c>
      <c r="L17" s="58">
        <f>Ansätze!C61</f>
        <v>8.6999999999999994E-2</v>
      </c>
      <c r="M17" s="58">
        <f>Ansätze!C68</f>
        <v>9.5000000000000001E-2</v>
      </c>
      <c r="N17" s="17"/>
      <c r="O17" s="19"/>
    </row>
    <row r="18" spans="1:15" x14ac:dyDescent="0.25">
      <c r="A18" s="17" t="s">
        <v>80</v>
      </c>
      <c r="B18" s="24">
        <f>B24*B17</f>
        <v>120</v>
      </c>
      <c r="C18" s="24">
        <f>C24*C17-B19</f>
        <v>120</v>
      </c>
      <c r="D18" s="24">
        <f t="shared" ref="D18:M18" si="5">D24*D17-C19</f>
        <v>992</v>
      </c>
      <c r="E18" s="24">
        <f t="shared" si="5"/>
        <v>77</v>
      </c>
      <c r="F18" s="24">
        <f t="shared" si="5"/>
        <v>110.99999999999977</v>
      </c>
      <c r="G18" s="24">
        <f t="shared" si="5"/>
        <v>1353.0000000000002</v>
      </c>
      <c r="H18" s="24">
        <f t="shared" si="5"/>
        <v>54.5</v>
      </c>
      <c r="I18" s="24">
        <f t="shared" si="5"/>
        <v>83.5</v>
      </c>
      <c r="J18" s="24">
        <f t="shared" si="5"/>
        <v>811.39999999999964</v>
      </c>
      <c r="K18" s="24">
        <f t="shared" si="5"/>
        <v>82.800000000000637</v>
      </c>
      <c r="L18" s="24">
        <f t="shared" si="5"/>
        <v>636.14999999999918</v>
      </c>
      <c r="M18" s="24">
        <f t="shared" si="5"/>
        <v>1239.6500000000005</v>
      </c>
      <c r="N18" s="24">
        <f>SUM(B18:M18)</f>
        <v>5681</v>
      </c>
    </row>
    <row r="19" spans="1:15" x14ac:dyDescent="0.25">
      <c r="A19" s="41" t="s">
        <v>81</v>
      </c>
      <c r="B19" s="26">
        <f>B18</f>
        <v>120</v>
      </c>
      <c r="C19" s="26">
        <f>B19+C18</f>
        <v>240</v>
      </c>
      <c r="D19" s="26">
        <f t="shared" ref="D19:M19" si="6">C19+D18</f>
        <v>1232</v>
      </c>
      <c r="E19" s="26">
        <f t="shared" si="6"/>
        <v>1309</v>
      </c>
      <c r="F19" s="26">
        <f t="shared" si="6"/>
        <v>1419.9999999999998</v>
      </c>
      <c r="G19" s="26">
        <f t="shared" si="6"/>
        <v>2773</v>
      </c>
      <c r="H19" s="26">
        <f t="shared" si="6"/>
        <v>2827.5</v>
      </c>
      <c r="I19" s="26">
        <f t="shared" si="6"/>
        <v>2911</v>
      </c>
      <c r="J19" s="26">
        <f t="shared" si="6"/>
        <v>3722.3999999999996</v>
      </c>
      <c r="K19" s="26">
        <f t="shared" si="6"/>
        <v>3805.2000000000003</v>
      </c>
      <c r="L19" s="26">
        <f t="shared" si="6"/>
        <v>4441.3499999999995</v>
      </c>
      <c r="M19" s="26">
        <f t="shared" si="6"/>
        <v>5681</v>
      </c>
      <c r="N19" s="32"/>
    </row>
    <row r="20" spans="1:15" x14ac:dyDescent="0.25">
      <c r="A20" s="18" t="s">
        <v>79</v>
      </c>
      <c r="B20" s="27">
        <f>B18</f>
        <v>120</v>
      </c>
      <c r="C20" s="27">
        <f t="shared" ref="C20:M20" si="7">C18</f>
        <v>120</v>
      </c>
      <c r="D20" s="27">
        <f t="shared" si="7"/>
        <v>992</v>
      </c>
      <c r="E20" s="27">
        <f t="shared" si="7"/>
        <v>77</v>
      </c>
      <c r="F20" s="27">
        <f t="shared" si="7"/>
        <v>110.99999999999977</v>
      </c>
      <c r="G20" s="27">
        <f t="shared" si="7"/>
        <v>1353.0000000000002</v>
      </c>
      <c r="H20" s="27">
        <f t="shared" si="7"/>
        <v>54.5</v>
      </c>
      <c r="I20" s="27">
        <f t="shared" si="7"/>
        <v>83.5</v>
      </c>
      <c r="J20" s="27">
        <f t="shared" si="7"/>
        <v>811.39999999999964</v>
      </c>
      <c r="K20" s="27">
        <f t="shared" si="7"/>
        <v>82.800000000000637</v>
      </c>
      <c r="L20" s="27">
        <f t="shared" si="7"/>
        <v>636.14999999999918</v>
      </c>
      <c r="M20" s="27">
        <f t="shared" si="7"/>
        <v>1239.6500000000005</v>
      </c>
      <c r="N20" s="33">
        <f>SUM(B20:M20)</f>
        <v>5681</v>
      </c>
    </row>
    <row r="21" spans="1:15" x14ac:dyDescent="0.25">
      <c r="A21" s="42" t="s">
        <v>16</v>
      </c>
      <c r="B21" s="28">
        <f>B16-B20</f>
        <v>2880</v>
      </c>
      <c r="C21" s="28">
        <f t="shared" ref="C21:M21" si="8">C16-C20</f>
        <v>2880</v>
      </c>
      <c r="D21" s="28">
        <f t="shared" si="8"/>
        <v>7008</v>
      </c>
      <c r="E21" s="28">
        <f t="shared" si="8"/>
        <v>2923</v>
      </c>
      <c r="F21" s="28">
        <f t="shared" si="8"/>
        <v>2889</v>
      </c>
      <c r="G21" s="28">
        <f t="shared" si="8"/>
        <v>8147</v>
      </c>
      <c r="H21" s="28">
        <f t="shared" si="8"/>
        <v>2945.5</v>
      </c>
      <c r="I21" s="28">
        <f t="shared" si="8"/>
        <v>2916.5</v>
      </c>
      <c r="J21" s="28">
        <f t="shared" si="8"/>
        <v>5988.6</v>
      </c>
      <c r="K21" s="28">
        <f t="shared" si="8"/>
        <v>2917.1999999999994</v>
      </c>
      <c r="L21" s="28">
        <f t="shared" si="8"/>
        <v>5113.8500000000004</v>
      </c>
      <c r="M21" s="28">
        <f t="shared" si="8"/>
        <v>7510.3499999999995</v>
      </c>
      <c r="N21" s="43">
        <f>SUM(B21:M21)</f>
        <v>54118.999999999993</v>
      </c>
    </row>
    <row r="22" spans="1:15" x14ac:dyDescent="0.25">
      <c r="A22" s="17"/>
      <c r="N22" s="17"/>
    </row>
    <row r="23" spans="1:15" x14ac:dyDescent="0.25">
      <c r="A23" s="17" t="s">
        <v>41</v>
      </c>
      <c r="B23" s="56">
        <f t="shared" ref="B23:M23" si="9">SUM(B12:B14)</f>
        <v>3000</v>
      </c>
      <c r="C23" s="56">
        <f t="shared" si="9"/>
        <v>3000</v>
      </c>
      <c r="D23" s="56">
        <f t="shared" si="9"/>
        <v>8000</v>
      </c>
      <c r="E23" s="56">
        <f t="shared" si="9"/>
        <v>3000</v>
      </c>
      <c r="F23" s="56">
        <f t="shared" si="9"/>
        <v>3000</v>
      </c>
      <c r="G23" s="56">
        <f t="shared" si="9"/>
        <v>9500</v>
      </c>
      <c r="H23" s="56">
        <f t="shared" si="9"/>
        <v>3000</v>
      </c>
      <c r="I23" s="56">
        <f t="shared" si="9"/>
        <v>3000</v>
      </c>
      <c r="J23" s="56">
        <f t="shared" si="9"/>
        <v>6800</v>
      </c>
      <c r="K23" s="56">
        <f t="shared" si="9"/>
        <v>3000</v>
      </c>
      <c r="L23" s="56">
        <f t="shared" si="9"/>
        <v>5750</v>
      </c>
      <c r="M23" s="56">
        <f t="shared" si="9"/>
        <v>8750</v>
      </c>
      <c r="N23" s="24">
        <f>SUM(B23:M23)</f>
        <v>59800</v>
      </c>
    </row>
    <row r="24" spans="1:15" x14ac:dyDescent="0.25">
      <c r="A24" s="17" t="s">
        <v>42</v>
      </c>
      <c r="B24" s="19">
        <f>B23</f>
        <v>3000</v>
      </c>
      <c r="C24" s="19">
        <f>B24+C23</f>
        <v>6000</v>
      </c>
      <c r="D24" s="19">
        <f t="shared" ref="D24:M24" si="10">C24+D23</f>
        <v>14000</v>
      </c>
      <c r="E24" s="19">
        <f t="shared" si="10"/>
        <v>17000</v>
      </c>
      <c r="F24" s="19">
        <f t="shared" si="10"/>
        <v>20000</v>
      </c>
      <c r="G24" s="19">
        <f t="shared" si="10"/>
        <v>29500</v>
      </c>
      <c r="H24" s="19">
        <f t="shared" si="10"/>
        <v>32500</v>
      </c>
      <c r="I24" s="19">
        <f t="shared" si="10"/>
        <v>35500</v>
      </c>
      <c r="J24" s="19">
        <f t="shared" si="10"/>
        <v>42300</v>
      </c>
      <c r="K24" s="19">
        <f t="shared" si="10"/>
        <v>45300</v>
      </c>
      <c r="L24" s="19">
        <f t="shared" si="10"/>
        <v>51050</v>
      </c>
      <c r="M24" s="19">
        <f t="shared" si="10"/>
        <v>59800</v>
      </c>
      <c r="N24" s="24"/>
    </row>
    <row r="25" spans="1:15" x14ac:dyDescent="0.25">
      <c r="A25" s="17" t="s">
        <v>101</v>
      </c>
      <c r="B25" s="19">
        <f>B12+B13+B14</f>
        <v>3000</v>
      </c>
      <c r="C25" s="19">
        <f t="shared" ref="C25:M25" si="11">C12+C13+C14</f>
        <v>3000</v>
      </c>
      <c r="D25" s="19">
        <f t="shared" si="11"/>
        <v>8000</v>
      </c>
      <c r="E25" s="19">
        <f t="shared" si="11"/>
        <v>3000</v>
      </c>
      <c r="F25" s="19">
        <f t="shared" si="11"/>
        <v>3000</v>
      </c>
      <c r="G25" s="19">
        <f t="shared" si="11"/>
        <v>9500</v>
      </c>
      <c r="H25" s="19">
        <f t="shared" si="11"/>
        <v>3000</v>
      </c>
      <c r="I25" s="19">
        <f t="shared" si="11"/>
        <v>3000</v>
      </c>
      <c r="J25" s="19">
        <f t="shared" si="11"/>
        <v>6800</v>
      </c>
      <c r="K25" s="19">
        <f t="shared" si="11"/>
        <v>3000</v>
      </c>
      <c r="L25" s="19">
        <f t="shared" si="11"/>
        <v>5750</v>
      </c>
      <c r="M25" s="19">
        <f t="shared" si="11"/>
        <v>8750</v>
      </c>
      <c r="N25" s="24">
        <f>SUM(B25:M25)</f>
        <v>59800</v>
      </c>
    </row>
    <row r="26" spans="1:15" x14ac:dyDescent="0.25">
      <c r="A26" s="17" t="s">
        <v>102</v>
      </c>
      <c r="B26" s="19">
        <f>B25</f>
        <v>3000</v>
      </c>
      <c r="C26" s="19">
        <f>C25+B26</f>
        <v>6000</v>
      </c>
      <c r="D26" s="19">
        <f t="shared" ref="D26:M26" si="12">D25+C26</f>
        <v>14000</v>
      </c>
      <c r="E26" s="19">
        <f t="shared" si="12"/>
        <v>17000</v>
      </c>
      <c r="F26" s="19">
        <f t="shared" si="12"/>
        <v>20000</v>
      </c>
      <c r="G26" s="19">
        <f t="shared" si="12"/>
        <v>29500</v>
      </c>
      <c r="H26" s="19">
        <f t="shared" si="12"/>
        <v>32500</v>
      </c>
      <c r="I26" s="19">
        <f t="shared" si="12"/>
        <v>35500</v>
      </c>
      <c r="J26" s="19">
        <f t="shared" si="12"/>
        <v>42300</v>
      </c>
      <c r="K26" s="19">
        <f t="shared" si="12"/>
        <v>45300</v>
      </c>
      <c r="L26" s="19">
        <f t="shared" si="12"/>
        <v>51050</v>
      </c>
      <c r="M26" s="19">
        <f t="shared" si="12"/>
        <v>59800</v>
      </c>
      <c r="N26" s="24"/>
    </row>
    <row r="27" spans="1:15" x14ac:dyDescent="0.25">
      <c r="A27" s="17" t="s">
        <v>105</v>
      </c>
      <c r="B27" s="24">
        <f t="shared" ref="B27:M27" si="13">SUM(B26/B9*B10)</f>
        <v>36000</v>
      </c>
      <c r="C27" s="24">
        <f t="shared" si="13"/>
        <v>36000</v>
      </c>
      <c r="D27" s="24">
        <f t="shared" si="13"/>
        <v>55999.999999999993</v>
      </c>
      <c r="E27" s="24">
        <f t="shared" si="13"/>
        <v>51000</v>
      </c>
      <c r="F27" s="24">
        <f t="shared" si="13"/>
        <v>48000</v>
      </c>
      <c r="G27" s="24">
        <f t="shared" si="13"/>
        <v>59000</v>
      </c>
      <c r="H27" s="24">
        <f t="shared" si="13"/>
        <v>55714.28571428571</v>
      </c>
      <c r="I27" s="24">
        <f t="shared" si="13"/>
        <v>53250</v>
      </c>
      <c r="J27" s="24">
        <f t="shared" si="13"/>
        <v>56400</v>
      </c>
      <c r="K27" s="24">
        <f t="shared" si="13"/>
        <v>54360</v>
      </c>
      <c r="L27" s="24">
        <f t="shared" si="13"/>
        <v>55690.909090909088</v>
      </c>
      <c r="M27" s="24">
        <f t="shared" si="13"/>
        <v>59800</v>
      </c>
      <c r="N27" s="24"/>
    </row>
    <row r="28" spans="1:15" x14ac:dyDescent="0.25">
      <c r="A28" s="17" t="s">
        <v>106</v>
      </c>
      <c r="B28" s="118">
        <f>SUM(B27/12)</f>
        <v>3000</v>
      </c>
      <c r="C28" s="118">
        <f t="shared" ref="C28:M28" si="14">SUM(C27/12)</f>
        <v>3000</v>
      </c>
      <c r="D28" s="118">
        <f t="shared" si="14"/>
        <v>4666.6666666666661</v>
      </c>
      <c r="E28" s="118">
        <f t="shared" si="14"/>
        <v>4250</v>
      </c>
      <c r="F28" s="118">
        <f t="shared" si="14"/>
        <v>4000</v>
      </c>
      <c r="G28" s="118">
        <f t="shared" si="14"/>
        <v>4916.666666666667</v>
      </c>
      <c r="H28" s="118">
        <f t="shared" si="14"/>
        <v>4642.8571428571422</v>
      </c>
      <c r="I28" s="118">
        <f t="shared" si="14"/>
        <v>4437.5</v>
      </c>
      <c r="J28" s="118">
        <f t="shared" si="14"/>
        <v>4700</v>
      </c>
      <c r="K28" s="118">
        <f t="shared" si="14"/>
        <v>4530</v>
      </c>
      <c r="L28" s="118">
        <f t="shared" si="14"/>
        <v>4640.909090909091</v>
      </c>
      <c r="M28" s="118">
        <f t="shared" si="14"/>
        <v>4983.333333333333</v>
      </c>
      <c r="N28" s="24"/>
    </row>
    <row r="29" spans="1:15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x14ac:dyDescent="0.25">
      <c r="A30" s="42"/>
    </row>
    <row r="34" spans="1:2" x14ac:dyDescent="0.25">
      <c r="A34" s="17"/>
      <c r="B34" s="17"/>
    </row>
    <row r="35" spans="1:2" x14ac:dyDescent="0.25">
      <c r="A35" s="17"/>
    </row>
    <row r="36" spans="1:2" x14ac:dyDescent="0.25">
      <c r="A36" s="17"/>
    </row>
  </sheetData>
  <mergeCells count="1">
    <mergeCell ref="A1:N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25" formula="1"/>
    <ignoredError sqref="B16:M16 B23:M23" formulaRange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H34"/>
  <sheetViews>
    <sheetView zoomScaleNormal="100" workbookViewId="0">
      <selection sqref="A1:J1"/>
    </sheetView>
  </sheetViews>
  <sheetFormatPr baseColWidth="10" defaultColWidth="11.5546875" defaultRowHeight="12" x14ac:dyDescent="0.25"/>
  <cols>
    <col min="1" max="1" width="20.88671875" style="13" customWidth="1"/>
    <col min="2" max="7" width="8.6640625" style="13" customWidth="1"/>
    <col min="8" max="16384" width="11.5546875" style="13"/>
  </cols>
  <sheetData>
    <row r="1" spans="1:8" s="12" customFormat="1" x14ac:dyDescent="0.25">
      <c r="A1" s="190" t="s">
        <v>302</v>
      </c>
      <c r="B1" s="190"/>
      <c r="C1" s="190"/>
      <c r="D1" s="190"/>
      <c r="E1" s="190"/>
      <c r="F1" s="190"/>
      <c r="G1" s="190"/>
    </row>
    <row r="2" spans="1:8" s="12" customFormat="1" x14ac:dyDescent="0.25">
      <c r="A2" s="13" t="s">
        <v>108</v>
      </c>
      <c r="B2" s="13"/>
      <c r="C2" s="14"/>
      <c r="D2" s="13"/>
      <c r="E2" s="14"/>
      <c r="F2" s="73">
        <v>44347</v>
      </c>
    </row>
    <row r="3" spans="1:8" x14ac:dyDescent="0.25">
      <c r="A3" s="13" t="s">
        <v>109</v>
      </c>
      <c r="B3" s="34">
        <v>1</v>
      </c>
      <c r="C3" s="34">
        <v>1</v>
      </c>
      <c r="D3" s="34">
        <v>1</v>
      </c>
      <c r="E3" s="34">
        <v>1</v>
      </c>
      <c r="F3" s="34">
        <v>1</v>
      </c>
      <c r="G3" s="15"/>
    </row>
    <row r="4" spans="1:8" x14ac:dyDescent="0.25">
      <c r="A4" s="13" t="s">
        <v>24</v>
      </c>
      <c r="B4" s="34" t="s">
        <v>31</v>
      </c>
      <c r="C4" s="34" t="s">
        <v>31</v>
      </c>
      <c r="D4" s="34" t="s">
        <v>31</v>
      </c>
      <c r="E4" s="34" t="s">
        <v>31</v>
      </c>
      <c r="F4" s="34" t="s">
        <v>31</v>
      </c>
      <c r="G4" s="15"/>
    </row>
    <row r="5" spans="1:8" s="12" customFormat="1" x14ac:dyDescent="0.25">
      <c r="A5" s="16" t="s">
        <v>21</v>
      </c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 t="s">
        <v>12</v>
      </c>
    </row>
    <row r="6" spans="1:8" x14ac:dyDescent="0.25">
      <c r="A6" s="17" t="s">
        <v>76</v>
      </c>
      <c r="B6" s="57" t="s">
        <v>17</v>
      </c>
      <c r="C6" s="57" t="s">
        <v>17</v>
      </c>
      <c r="D6" s="57" t="s">
        <v>17</v>
      </c>
      <c r="E6" s="57" t="s">
        <v>17</v>
      </c>
      <c r="F6" s="57" t="s">
        <v>17</v>
      </c>
      <c r="G6" s="36"/>
    </row>
    <row r="7" spans="1:8" x14ac:dyDescent="0.25">
      <c r="A7" s="17" t="s">
        <v>18</v>
      </c>
      <c r="B7" s="15" t="s">
        <v>27</v>
      </c>
      <c r="C7" s="15" t="s">
        <v>27</v>
      </c>
      <c r="D7" s="15" t="s">
        <v>27</v>
      </c>
      <c r="E7" s="15" t="s">
        <v>27</v>
      </c>
      <c r="F7" s="15" t="s">
        <v>27</v>
      </c>
      <c r="G7" s="36"/>
    </row>
    <row r="8" spans="1:8" x14ac:dyDescent="0.25">
      <c r="A8" s="17" t="s">
        <v>19</v>
      </c>
      <c r="B8" s="15">
        <v>30</v>
      </c>
      <c r="C8" s="15">
        <v>30</v>
      </c>
      <c r="D8" s="15">
        <v>30</v>
      </c>
      <c r="E8" s="15">
        <v>30</v>
      </c>
      <c r="F8" s="15">
        <v>30</v>
      </c>
      <c r="G8" s="45">
        <f>SUM(B8:F8)</f>
        <v>150</v>
      </c>
    </row>
    <row r="9" spans="1:8" x14ac:dyDescent="0.25">
      <c r="A9" s="17" t="s">
        <v>20</v>
      </c>
      <c r="B9" s="15">
        <f>B8</f>
        <v>30</v>
      </c>
      <c r="C9" s="15">
        <f>C8+B9</f>
        <v>60</v>
      </c>
      <c r="D9" s="15">
        <f t="shared" ref="D9:F9" si="0">D8+C9</f>
        <v>90</v>
      </c>
      <c r="E9" s="15">
        <f t="shared" si="0"/>
        <v>120</v>
      </c>
      <c r="F9" s="15">
        <f t="shared" si="0"/>
        <v>150</v>
      </c>
      <c r="G9" s="36"/>
    </row>
    <row r="10" spans="1:8" x14ac:dyDescent="0.25">
      <c r="A10" s="41" t="s">
        <v>23</v>
      </c>
      <c r="B10" s="64">
        <v>360</v>
      </c>
      <c r="C10" s="64">
        <v>360</v>
      </c>
      <c r="D10" s="64">
        <v>360</v>
      </c>
      <c r="E10" s="64">
        <v>360</v>
      </c>
      <c r="F10" s="64">
        <v>360</v>
      </c>
      <c r="G10" s="143"/>
    </row>
    <row r="11" spans="1:8" x14ac:dyDescent="0.25">
      <c r="A11" s="18" t="s">
        <v>337</v>
      </c>
      <c r="B11" s="112">
        <f>B12</f>
        <v>6000</v>
      </c>
      <c r="C11" s="112">
        <f>C12+B11</f>
        <v>12000</v>
      </c>
      <c r="D11" s="112">
        <f t="shared" ref="D11:F11" si="1">D12+C11</f>
        <v>18000</v>
      </c>
      <c r="E11" s="112">
        <f t="shared" si="1"/>
        <v>24000</v>
      </c>
      <c r="F11" s="112">
        <f t="shared" si="1"/>
        <v>30000</v>
      </c>
      <c r="G11" s="79"/>
    </row>
    <row r="12" spans="1:8" x14ac:dyDescent="0.25">
      <c r="A12" s="17" t="s">
        <v>13</v>
      </c>
      <c r="B12" s="19">
        <v>6000</v>
      </c>
      <c r="C12" s="19">
        <v>6000</v>
      </c>
      <c r="D12" s="19">
        <v>6000</v>
      </c>
      <c r="E12" s="19">
        <v>6000</v>
      </c>
      <c r="F12" s="19">
        <v>6000</v>
      </c>
      <c r="G12" s="24">
        <f>SUM(B12:F12)</f>
        <v>30000</v>
      </c>
    </row>
    <row r="13" spans="1:8" x14ac:dyDescent="0.25">
      <c r="A13" s="17" t="s">
        <v>90</v>
      </c>
      <c r="B13" s="19"/>
      <c r="C13" s="19"/>
      <c r="D13" s="19"/>
      <c r="E13" s="19"/>
      <c r="F13" s="19">
        <f>F11/12</f>
        <v>2500</v>
      </c>
      <c r="G13" s="24">
        <f>SUM(B13:F13)</f>
        <v>2500</v>
      </c>
    </row>
    <row r="14" spans="1:8" x14ac:dyDescent="0.25">
      <c r="A14" s="21" t="s">
        <v>14</v>
      </c>
      <c r="B14" s="22">
        <f>SUM(B12:B13)</f>
        <v>6000</v>
      </c>
      <c r="C14" s="22">
        <f>SUM(C12:C13)</f>
        <v>6000</v>
      </c>
      <c r="D14" s="22">
        <f>SUM(D12:D13)</f>
        <v>6000</v>
      </c>
      <c r="E14" s="22">
        <f>SUM(E12:E13)</f>
        <v>6000</v>
      </c>
      <c r="F14" s="22">
        <f>SUM(F12:F13)</f>
        <v>8500</v>
      </c>
      <c r="G14" s="22">
        <f>SUM(B14:F14)</f>
        <v>32500</v>
      </c>
    </row>
    <row r="15" spans="1:8" x14ac:dyDescent="0.25">
      <c r="A15" s="17" t="s">
        <v>75</v>
      </c>
      <c r="B15" s="58">
        <f>Ansätze!C88</f>
        <v>0.115</v>
      </c>
      <c r="C15" s="58">
        <f>$B$15</f>
        <v>0.115</v>
      </c>
      <c r="D15" s="58">
        <f>B15</f>
        <v>0.115</v>
      </c>
      <c r="E15" s="58">
        <f>B15</f>
        <v>0.115</v>
      </c>
      <c r="F15" s="58">
        <f>Ansätze!C98</f>
        <v>0.124</v>
      </c>
      <c r="G15" s="17"/>
      <c r="H15" s="19"/>
    </row>
    <row r="16" spans="1:8" x14ac:dyDescent="0.25">
      <c r="A16" s="17" t="s">
        <v>80</v>
      </c>
      <c r="B16" s="24">
        <f>B22*B15</f>
        <v>690</v>
      </c>
      <c r="C16" s="24">
        <f>C22*C15-B17</f>
        <v>690</v>
      </c>
      <c r="D16" s="24">
        <f t="shared" ref="D16:F16" si="2">D22*D15-C17</f>
        <v>690</v>
      </c>
      <c r="E16" s="24">
        <f t="shared" si="2"/>
        <v>690</v>
      </c>
      <c r="F16" s="24">
        <f t="shared" si="2"/>
        <v>1270</v>
      </c>
      <c r="G16" s="24">
        <f>SUM(B16:F16)</f>
        <v>4030</v>
      </c>
    </row>
    <row r="17" spans="1:7" x14ac:dyDescent="0.25">
      <c r="A17" s="41" t="s">
        <v>81</v>
      </c>
      <c r="B17" s="26">
        <f>B16</f>
        <v>690</v>
      </c>
      <c r="C17" s="26">
        <f>B17+C16</f>
        <v>1380</v>
      </c>
      <c r="D17" s="26">
        <f t="shared" ref="D17:F17" si="3">C17+D16</f>
        <v>2070</v>
      </c>
      <c r="E17" s="26">
        <f t="shared" si="3"/>
        <v>2760</v>
      </c>
      <c r="F17" s="26">
        <f t="shared" si="3"/>
        <v>4030</v>
      </c>
      <c r="G17" s="32"/>
    </row>
    <row r="18" spans="1:7" x14ac:dyDescent="0.25">
      <c r="A18" s="18" t="s">
        <v>79</v>
      </c>
      <c r="B18" s="27">
        <f>B16</f>
        <v>690</v>
      </c>
      <c r="C18" s="27">
        <f t="shared" ref="C18:F18" si="4">C16</f>
        <v>690</v>
      </c>
      <c r="D18" s="27">
        <f t="shared" si="4"/>
        <v>690</v>
      </c>
      <c r="E18" s="27">
        <f t="shared" si="4"/>
        <v>690</v>
      </c>
      <c r="F18" s="27">
        <f t="shared" si="4"/>
        <v>1270</v>
      </c>
      <c r="G18" s="33">
        <f>SUM(B18:F18)</f>
        <v>4030</v>
      </c>
    </row>
    <row r="19" spans="1:7" x14ac:dyDescent="0.25">
      <c r="A19" s="42" t="s">
        <v>16</v>
      </c>
      <c r="B19" s="28">
        <f>B14-B18</f>
        <v>5310</v>
      </c>
      <c r="C19" s="28">
        <f t="shared" ref="C19:F19" si="5">C14-C18</f>
        <v>5310</v>
      </c>
      <c r="D19" s="28">
        <f t="shared" si="5"/>
        <v>5310</v>
      </c>
      <c r="E19" s="28">
        <f t="shared" si="5"/>
        <v>5310</v>
      </c>
      <c r="F19" s="28">
        <f t="shared" si="5"/>
        <v>7230</v>
      </c>
      <c r="G19" s="43">
        <f>SUM(B19:F19)</f>
        <v>28470</v>
      </c>
    </row>
    <row r="20" spans="1:7" x14ac:dyDescent="0.25">
      <c r="A20" s="17"/>
      <c r="G20" s="17"/>
    </row>
    <row r="21" spans="1:7" x14ac:dyDescent="0.25">
      <c r="A21" s="17" t="s">
        <v>41</v>
      </c>
      <c r="B21" s="56">
        <f>SUM(B12:B13)</f>
        <v>6000</v>
      </c>
      <c r="C21" s="56">
        <f>SUM(C12:C13)</f>
        <v>6000</v>
      </c>
      <c r="D21" s="56">
        <f>SUM(D12:D13)</f>
        <v>6000</v>
      </c>
      <c r="E21" s="56">
        <f>SUM(E12:E13)</f>
        <v>6000</v>
      </c>
      <c r="F21" s="56">
        <f>SUM(F12:F13)</f>
        <v>8500</v>
      </c>
      <c r="G21" s="24">
        <f>SUM(B21:F21)</f>
        <v>32500</v>
      </c>
    </row>
    <row r="22" spans="1:7" x14ac:dyDescent="0.25">
      <c r="A22" s="17" t="s">
        <v>42</v>
      </c>
      <c r="B22" s="19">
        <f>B21</f>
        <v>6000</v>
      </c>
      <c r="C22" s="19">
        <f>B22+C21</f>
        <v>12000</v>
      </c>
      <c r="D22" s="19">
        <f t="shared" ref="D22:F22" si="6">C22+D21</f>
        <v>18000</v>
      </c>
      <c r="E22" s="19">
        <f t="shared" si="6"/>
        <v>24000</v>
      </c>
      <c r="F22" s="19">
        <f t="shared" si="6"/>
        <v>32500</v>
      </c>
      <c r="G22" s="24"/>
    </row>
    <row r="23" spans="1:7" x14ac:dyDescent="0.25">
      <c r="A23" s="17" t="s">
        <v>101</v>
      </c>
      <c r="B23" s="19">
        <f>SUM(B12+B13)</f>
        <v>6000</v>
      </c>
      <c r="C23" s="19">
        <f t="shared" ref="C23:F23" si="7">SUM(C12+C13)</f>
        <v>6000</v>
      </c>
      <c r="D23" s="19">
        <f t="shared" si="7"/>
        <v>6000</v>
      </c>
      <c r="E23" s="19">
        <f t="shared" si="7"/>
        <v>6000</v>
      </c>
      <c r="F23" s="19">
        <f t="shared" si="7"/>
        <v>8500</v>
      </c>
      <c r="G23" s="24">
        <f>SUM(B23:F23)</f>
        <v>32500</v>
      </c>
    </row>
    <row r="24" spans="1:7" x14ac:dyDescent="0.25">
      <c r="A24" s="17" t="s">
        <v>102</v>
      </c>
      <c r="B24" s="19">
        <f>B23</f>
        <v>6000</v>
      </c>
      <c r="C24" s="19">
        <f>C23+B24</f>
        <v>12000</v>
      </c>
      <c r="D24" s="19">
        <f t="shared" ref="D24:F24" si="8">D23+C24</f>
        <v>18000</v>
      </c>
      <c r="E24" s="19">
        <f t="shared" si="8"/>
        <v>24000</v>
      </c>
      <c r="F24" s="19">
        <f t="shared" si="8"/>
        <v>32500</v>
      </c>
      <c r="G24" s="24"/>
    </row>
    <row r="25" spans="1:7" x14ac:dyDescent="0.25">
      <c r="A25" s="17" t="s">
        <v>105</v>
      </c>
      <c r="B25" s="24">
        <f>SUM(B24/B9*B10)</f>
        <v>72000</v>
      </c>
      <c r="C25" s="24">
        <f>SUM(C24/C9*C10)</f>
        <v>72000</v>
      </c>
      <c r="D25" s="24">
        <f>SUM(D24/D9*D10)</f>
        <v>72000</v>
      </c>
      <c r="E25" s="24">
        <f>SUM(E24/E9*E10)</f>
        <v>72000</v>
      </c>
      <c r="F25" s="24">
        <f>SUM(F24/F9*F10)</f>
        <v>78000</v>
      </c>
      <c r="G25" s="24"/>
    </row>
    <row r="26" spans="1:7" x14ac:dyDescent="0.25">
      <c r="A26" s="17" t="s">
        <v>106</v>
      </c>
      <c r="B26" s="118">
        <f>SUM(B25/12)</f>
        <v>6000</v>
      </c>
      <c r="C26" s="118">
        <f t="shared" ref="C26:F26" si="9">SUM(C25/12)</f>
        <v>6000</v>
      </c>
      <c r="D26" s="118">
        <f t="shared" si="9"/>
        <v>6000</v>
      </c>
      <c r="E26" s="118">
        <f t="shared" si="9"/>
        <v>6000</v>
      </c>
      <c r="F26" s="118">
        <f t="shared" si="9"/>
        <v>6500</v>
      </c>
      <c r="G26" s="24"/>
    </row>
    <row r="27" spans="1:7" x14ac:dyDescent="0.25">
      <c r="A27" s="17"/>
      <c r="B27" s="17"/>
      <c r="C27" s="17"/>
      <c r="D27" s="17"/>
      <c r="E27" s="17"/>
      <c r="F27" s="17"/>
    </row>
    <row r="28" spans="1:7" x14ac:dyDescent="0.25">
      <c r="A28" s="42"/>
    </row>
    <row r="32" spans="1:7" x14ac:dyDescent="0.25">
      <c r="A32" s="17"/>
      <c r="B32" s="17"/>
    </row>
    <row r="33" spans="1:1" x14ac:dyDescent="0.25">
      <c r="A33" s="17"/>
    </row>
    <row r="34" spans="1:1" x14ac:dyDescent="0.25">
      <c r="A34" s="17"/>
    </row>
  </sheetData>
  <mergeCells count="1">
    <mergeCell ref="A1:G1"/>
  </mergeCells>
  <pageMargins left="0.11811023622047245" right="0.11811023622047245" top="0.39370078740157483" bottom="0.39370078740157483" header="0.11811023622047245" footer="0.19685039370078741"/>
  <pageSetup paperSize="9" orientation="landscape" r:id="rId1"/>
  <headerFooter>
    <oddFooter>&amp;LAnhang 1: QST-Berechnung 20200220_20200331&amp;C&amp;P&amp;RRichtlinien für Lohndatenverarbeitung Version 5.0</oddFooter>
  </headerFooter>
  <ignoredErrors>
    <ignoredError sqref="B14:F14 B21:F21" formulaRange="1"/>
    <ignoredError sqref="B23:C2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54</vt:i4>
      </vt:variant>
    </vt:vector>
  </HeadingPairs>
  <TitlesOfParts>
    <vt:vector size="54" baseType="lpstr">
      <vt:lpstr>Version</vt:lpstr>
      <vt:lpstr>Titel</vt:lpstr>
      <vt:lpstr>Glossar</vt:lpstr>
      <vt:lpstr>Inhalt</vt:lpstr>
      <vt:lpstr>Y1</vt:lpstr>
      <vt:lpstr>Y2</vt:lpstr>
      <vt:lpstr>Y3</vt:lpstr>
      <vt:lpstr>Y4</vt:lpstr>
      <vt:lpstr>Y5</vt:lpstr>
      <vt:lpstr>Y6</vt:lpstr>
      <vt:lpstr>Y7</vt:lpstr>
      <vt:lpstr>Y8</vt:lpstr>
      <vt:lpstr>Y9</vt:lpstr>
      <vt:lpstr>Y10</vt:lpstr>
      <vt:lpstr>Y11_AG1</vt:lpstr>
      <vt:lpstr>Y11_AG2</vt:lpstr>
      <vt:lpstr>Y12</vt:lpstr>
      <vt:lpstr>Y13</vt:lpstr>
      <vt:lpstr>Y14</vt:lpstr>
      <vt:lpstr>Y15</vt:lpstr>
      <vt:lpstr>Y16</vt:lpstr>
      <vt:lpstr>Y17</vt:lpstr>
      <vt:lpstr>Y18</vt:lpstr>
      <vt:lpstr>Y19</vt:lpstr>
      <vt:lpstr>Y20</vt:lpstr>
      <vt:lpstr>Y21</vt:lpstr>
      <vt:lpstr>Y22</vt:lpstr>
      <vt:lpstr>Y23</vt:lpstr>
      <vt:lpstr>Y24</vt:lpstr>
      <vt:lpstr>Y25</vt:lpstr>
      <vt:lpstr>Y26</vt:lpstr>
      <vt:lpstr>Y27</vt:lpstr>
      <vt:lpstr>Y28</vt:lpstr>
      <vt:lpstr>Y29</vt:lpstr>
      <vt:lpstr>Y30_AG1</vt:lpstr>
      <vt:lpstr>Y30_AG2</vt:lpstr>
      <vt:lpstr>Y31</vt:lpstr>
      <vt:lpstr>Y32</vt:lpstr>
      <vt:lpstr>Y33</vt:lpstr>
      <vt:lpstr>Y34</vt:lpstr>
      <vt:lpstr>Y35</vt:lpstr>
      <vt:lpstr>Y36</vt:lpstr>
      <vt:lpstr>Y37</vt:lpstr>
      <vt:lpstr>V38</vt:lpstr>
      <vt:lpstr>Y39</vt:lpstr>
      <vt:lpstr>Y40</vt:lpstr>
      <vt:lpstr>Y41</vt:lpstr>
      <vt:lpstr>Y42</vt:lpstr>
      <vt:lpstr>YM43</vt:lpstr>
      <vt:lpstr>MY44</vt:lpstr>
      <vt:lpstr>Y45</vt:lpstr>
      <vt:lpstr>Y46</vt:lpstr>
      <vt:lpstr>Y47</vt:lpstr>
      <vt:lpstr>Ansätze</vt:lpstr>
    </vt:vector>
  </TitlesOfParts>
  <Company>SUVA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Roncaglioni Enrico (ERO)</dc:creator>
  <cp:lastModifiedBy>Roncaglioni Enrico (ERO)</cp:lastModifiedBy>
  <cp:lastPrinted>2020-04-02T12:29:16Z</cp:lastPrinted>
  <dcterms:created xsi:type="dcterms:W3CDTF">2011-12-01T06:04:27Z</dcterms:created>
  <dcterms:modified xsi:type="dcterms:W3CDTF">2020-04-02T12:29:35Z</dcterms:modified>
</cp:coreProperties>
</file>